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 zádv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'01 - Stavební úpravy zádv...'!$C$141:$K$244</definedName>
    <definedName name="_xlnm.Print_Area" localSheetId="1">'01 - Stavební úpravy zádv...'!$C$4:$J$76,'01 - Stavební úpravy zádv...'!$C$82:$J$123,'01 - Stavební úpravy zádv...'!$C$129:$J$244</definedName>
    <definedName name="_xlnm.Print_Titles" localSheetId="1">'01 - Stavební úpravy zádv...'!$141:$141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44"/>
  <c r="BH244"/>
  <c r="BG244"/>
  <c r="BF244"/>
  <c r="T244"/>
  <c r="T243"/>
  <c r="R244"/>
  <c r="R243"/>
  <c r="P244"/>
  <c r="P243"/>
  <c r="BI242"/>
  <c r="BH242"/>
  <c r="BG242"/>
  <c r="BF242"/>
  <c r="T242"/>
  <c r="T241"/>
  <c r="R242"/>
  <c r="R241"/>
  <c r="P242"/>
  <c r="P241"/>
  <c r="BI240"/>
  <c r="BH240"/>
  <c r="BG240"/>
  <c r="BF240"/>
  <c r="T240"/>
  <c r="T239"/>
  <c r="T238"/>
  <c r="R240"/>
  <c r="R239"/>
  <c r="R238"/>
  <c r="P240"/>
  <c r="P239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J139"/>
  <c r="J138"/>
  <c r="F138"/>
  <c r="F136"/>
  <c r="E134"/>
  <c r="BI121"/>
  <c r="BH121"/>
  <c r="BG121"/>
  <c r="BF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J92"/>
  <c r="J91"/>
  <c r="F91"/>
  <c r="F89"/>
  <c r="E87"/>
  <c r="J18"/>
  <c r="E18"/>
  <c r="F139"/>
  <c r="J17"/>
  <c r="J12"/>
  <c r="J89"/>
  <c r="E7"/>
  <c r="E132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J244"/>
  <c r="J242"/>
  <c r="BK240"/>
  <c r="BK237"/>
  <c r="J236"/>
  <c r="BK235"/>
  <c r="BK234"/>
  <c r="BK233"/>
  <c i="1" r="AS94"/>
  <c i="2" r="BK244"/>
  <c r="BK242"/>
  <c r="J240"/>
  <c r="J237"/>
  <c r="BK236"/>
  <c r="J235"/>
  <c r="J234"/>
  <c r="J233"/>
  <c r="BK232"/>
  <c r="J232"/>
  <c r="BK231"/>
  <c r="J231"/>
  <c r="BK230"/>
  <c r="BK229"/>
  <c r="J229"/>
  <c r="BK227"/>
  <c r="J227"/>
  <c r="BK226"/>
  <c r="J226"/>
  <c r="BK225"/>
  <c r="J225"/>
  <c r="BK224"/>
  <c r="J224"/>
  <c r="BK223"/>
  <c r="J223"/>
  <c r="BK221"/>
  <c r="J219"/>
  <c r="J218"/>
  <c r="BK217"/>
  <c r="BK216"/>
  <c r="J215"/>
  <c r="J214"/>
  <c r="J213"/>
  <c r="BK212"/>
  <c r="BK211"/>
  <c r="J210"/>
  <c r="J209"/>
  <c r="BK208"/>
  <c r="J207"/>
  <c r="J206"/>
  <c r="BK205"/>
  <c r="J204"/>
  <c r="BK203"/>
  <c r="J202"/>
  <c r="J200"/>
  <c r="J199"/>
  <c r="BK198"/>
  <c r="J197"/>
  <c r="BK196"/>
  <c r="J195"/>
  <c r="J194"/>
  <c r="BK193"/>
  <c r="BK192"/>
  <c r="J191"/>
  <c r="BK190"/>
  <c r="BK189"/>
  <c r="BK188"/>
  <c r="J187"/>
  <c r="J186"/>
  <c r="J185"/>
  <c r="BK184"/>
  <c r="BK183"/>
  <c r="J182"/>
  <c r="BK181"/>
  <c r="BK180"/>
  <c r="BK179"/>
  <c r="J177"/>
  <c r="BK176"/>
  <c r="J175"/>
  <c r="J174"/>
  <c r="BK173"/>
  <c r="J172"/>
  <c r="BK171"/>
  <c r="BK169"/>
  <c r="J166"/>
  <c r="J165"/>
  <c r="BK163"/>
  <c r="J161"/>
  <c r="BK160"/>
  <c r="BK158"/>
  <c r="J157"/>
  <c r="J156"/>
  <c r="J154"/>
  <c r="J153"/>
  <c r="BK152"/>
  <c r="J151"/>
  <c r="BK148"/>
  <c r="BK147"/>
  <c r="J145"/>
  <c r="J230"/>
  <c r="J221"/>
  <c r="BK219"/>
  <c r="BK218"/>
  <c r="J217"/>
  <c r="J216"/>
  <c r="BK215"/>
  <c r="BK214"/>
  <c r="BK213"/>
  <c r="J212"/>
  <c r="J211"/>
  <c r="BK210"/>
  <c r="BK209"/>
  <c r="J208"/>
  <c r="BK207"/>
  <c r="BK206"/>
  <c r="J205"/>
  <c r="BK204"/>
  <c r="J203"/>
  <c r="BK202"/>
  <c r="BK200"/>
  <c r="BK199"/>
  <c r="J198"/>
  <c r="BK197"/>
  <c r="J196"/>
  <c r="BK195"/>
  <c r="BK194"/>
  <c r="J193"/>
  <c r="J192"/>
  <c r="BK191"/>
  <c r="J190"/>
  <c r="J189"/>
  <c r="J188"/>
  <c r="BK187"/>
  <c r="BK186"/>
  <c r="BK185"/>
  <c r="J184"/>
  <c r="J183"/>
  <c r="BK182"/>
  <c r="J181"/>
  <c r="J180"/>
  <c r="J179"/>
  <c r="BK177"/>
  <c r="J176"/>
  <c r="BK175"/>
  <c r="BK174"/>
  <c r="J173"/>
  <c r="BK172"/>
  <c r="J171"/>
  <c r="J169"/>
  <c r="BK166"/>
  <c r="BK165"/>
  <c r="J163"/>
  <c r="BK161"/>
  <c r="J160"/>
  <c r="J158"/>
  <c r="BK157"/>
  <c r="BK156"/>
  <c r="BK154"/>
  <c r="BK153"/>
  <c r="J152"/>
  <c r="BK151"/>
  <c r="J148"/>
  <c r="J147"/>
  <c r="BK145"/>
  <c l="1" r="BK144"/>
  <c r="J144"/>
  <c r="J98"/>
  <c r="P144"/>
  <c r="T144"/>
  <c r="R150"/>
  <c r="T150"/>
  <c r="P155"/>
  <c r="T155"/>
  <c r="P164"/>
  <c r="T164"/>
  <c r="BK170"/>
  <c r="J170"/>
  <c r="J104"/>
  <c r="P170"/>
  <c r="P167"/>
  <c r="T170"/>
  <c r="T167"/>
  <c r="P178"/>
  <c r="R178"/>
  <c r="BK201"/>
  <c r="J201"/>
  <c r="J106"/>
  <c r="P201"/>
  <c r="R201"/>
  <c r="T201"/>
  <c r="BK220"/>
  <c r="J220"/>
  <c r="J107"/>
  <c r="P220"/>
  <c r="R220"/>
  <c r="T220"/>
  <c r="BK228"/>
  <c r="J228"/>
  <c r="J108"/>
  <c r="P228"/>
  <c r="R228"/>
  <c r="R144"/>
  <c r="BK150"/>
  <c r="J150"/>
  <c r="J99"/>
  <c r="P150"/>
  <c r="BK155"/>
  <c r="J155"/>
  <c r="J100"/>
  <c r="R155"/>
  <c r="BK164"/>
  <c r="J164"/>
  <c r="J101"/>
  <c r="R164"/>
  <c r="R170"/>
  <c r="R167"/>
  <c r="BK178"/>
  <c r="J178"/>
  <c r="J105"/>
  <c r="T178"/>
  <c r="T228"/>
  <c r="E85"/>
  <c r="J136"/>
  <c r="BE148"/>
  <c r="BE152"/>
  <c r="BE158"/>
  <c r="BE163"/>
  <c r="BE165"/>
  <c r="BE169"/>
  <c r="BE171"/>
  <c r="BE173"/>
  <c r="BE176"/>
  <c r="BE177"/>
  <c r="BE179"/>
  <c r="BE181"/>
  <c r="BE185"/>
  <c r="BE190"/>
  <c r="BE192"/>
  <c r="BE193"/>
  <c r="BE194"/>
  <c r="BE196"/>
  <c r="BE197"/>
  <c r="BE199"/>
  <c r="BE203"/>
  <c r="BE205"/>
  <c r="BE206"/>
  <c r="BE208"/>
  <c r="BE212"/>
  <c r="BE214"/>
  <c r="BE215"/>
  <c r="BE217"/>
  <c r="BE218"/>
  <c r="BE221"/>
  <c r="F92"/>
  <c r="BE145"/>
  <c r="BE147"/>
  <c r="BE151"/>
  <c r="BE153"/>
  <c r="BE154"/>
  <c r="BE156"/>
  <c r="BE157"/>
  <c r="BE160"/>
  <c r="BE161"/>
  <c r="BE166"/>
  <c r="BE172"/>
  <c r="BE174"/>
  <c r="BE175"/>
  <c r="BE180"/>
  <c r="BE182"/>
  <c r="BE183"/>
  <c r="BE184"/>
  <c r="BE186"/>
  <c r="BE187"/>
  <c r="BE188"/>
  <c r="BE189"/>
  <c r="BE191"/>
  <c r="BE195"/>
  <c r="BE198"/>
  <c r="BE200"/>
  <c r="BE202"/>
  <c r="BE204"/>
  <c r="BE207"/>
  <c r="BE209"/>
  <c r="BE210"/>
  <c r="BE211"/>
  <c r="BE213"/>
  <c r="BE216"/>
  <c r="BE219"/>
  <c r="BE223"/>
  <c r="BE224"/>
  <c r="BE225"/>
  <c r="BE226"/>
  <c r="BE227"/>
  <c r="BE229"/>
  <c r="BE230"/>
  <c r="BE231"/>
  <c r="BE232"/>
  <c r="BE235"/>
  <c r="BE237"/>
  <c r="BE240"/>
  <c r="BK168"/>
  <c r="J168"/>
  <c r="J103"/>
  <c r="BE233"/>
  <c r="BE234"/>
  <c r="BE236"/>
  <c r="BE242"/>
  <c r="BE244"/>
  <c r="BK239"/>
  <c r="J239"/>
  <c r="J110"/>
  <c r="BK241"/>
  <c r="J241"/>
  <c r="J111"/>
  <c r="BK243"/>
  <c r="J243"/>
  <c r="J112"/>
  <c r="J36"/>
  <c i="1" r="AW95"/>
  <c i="2" r="F37"/>
  <c i="1" r="BB95"/>
  <c r="BB94"/>
  <c r="W34"/>
  <c i="2" r="F38"/>
  <c i="1" r="BC95"/>
  <c r="BC94"/>
  <c r="AY94"/>
  <c i="2" r="F36"/>
  <c i="1" r="BA95"/>
  <c r="BA94"/>
  <c r="AW94"/>
  <c r="AK33"/>
  <c i="2" r="F39"/>
  <c i="1" r="BD95"/>
  <c r="BD94"/>
  <c r="W36"/>
  <c i="2" l="1" r="R143"/>
  <c r="R142"/>
  <c r="T143"/>
  <c r="T142"/>
  <c r="P143"/>
  <c r="P142"/>
  <c i="1" r="AU95"/>
  <c i="2" r="BK143"/>
  <c r="J143"/>
  <c r="J97"/>
  <c r="BK167"/>
  <c r="J167"/>
  <c r="J102"/>
  <c r="BK238"/>
  <c r="J238"/>
  <c r="J109"/>
  <c i="1" r="W35"/>
  <c r="AX94"/>
  <c r="AU94"/>
  <c r="W33"/>
  <c i="2" l="1" r="BK142"/>
  <c r="J142"/>
  <c r="J96"/>
  <c r="J30"/>
  <c l="1" r="J121"/>
  <c r="J115"/>
  <c r="J31"/>
  <c r="J32"/>
  <c i="1" r="AG95"/>
  <c r="AG94"/>
  <c r="AG98"/>
  <c r="AV98"/>
  <c r="BY98"/>
  <c i="2" l="1" r="BE121"/>
  <c i="1" r="CD98"/>
  <c i="2" r="J123"/>
  <c r="F35"/>
  <c i="1" r="AZ95"/>
  <c r="AZ94"/>
  <c r="AV94"/>
  <c r="AN98"/>
  <c r="AG99"/>
  <c r="AV99"/>
  <c r="BY99"/>
  <c r="AG100"/>
  <c r="CD100"/>
  <c r="AG101"/>
  <c r="CD101"/>
  <c r="AK26"/>
  <c l="1" r="CD99"/>
  <c r="AT94"/>
  <c r="AN94"/>
  <c i="2" r="J35"/>
  <c i="1" r="AV95"/>
  <c r="AT95"/>
  <c r="AN95"/>
  <c r="AN99"/>
  <c r="AV100"/>
  <c r="BY100"/>
  <c r="AG97"/>
  <c r="AK27"/>
  <c r="AV101"/>
  <c r="BY101"/>
  <c r="W32"/>
  <c i="2" l="1" r="J41"/>
  <c i="1" r="AK32"/>
  <c r="AK29"/>
  <c r="AN100"/>
  <c r="AN101"/>
  <c r="AG103"/>
  <c l="1" r="AK38"/>
  <c r="AN97"/>
  <c l="1"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<sst xmlns="http://schemas.openxmlformats.org/spreadsheetml/2006/main">
  <si>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</si>
  <si>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</si>
  <si>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</si>
  <si>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</si>
  <si>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</si>
  <si>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{77e35a65-2105-46b6-92c1-ad738724b721}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</si>
  <si>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</si>
  <si>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</si>
  <si>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</si>
  <si>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</si>
  <si>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</si>
  <si>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</si>
  <si>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</si>
  <si>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</si>
  <si>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2020/141_2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</si>
  <si>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</si>
  <si>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</si>
  <si>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- objekt k bydlení č.p. 1462/12</t>
  </si>
  <si>
    <t>KSO:</t>
  </si>
  <si>
    <t>CC-CZ:</t>
  </si>
  <si>
    <t>Místo:</t>
  </si>
  <si>
    <t>p.č. 284,</t>
  </si>
  <si>
    <t>Datum:</t>
  </si>
  <si>
    <t>27. 7. 2020</t>
  </si>
  <si>
    <t>Zadavatel:</t>
  </si>
  <si>
    <t>IČ:</t>
  </si>
  <si>
    <t>MČ Praha 8, Zenklova 1/35, Praha 8</t>
  </si>
  <si>
    <t>DIČ:</t>
  </si>
  <si>
    <t>Uchazeč:</t>
  </si>
  <si>
    <t>Vyplň údaj</t>
  </si>
  <si>
    <t>Projektant:</t>
  </si>
  <si>
    <t>KFJ s.r.o.</t>
  </si>
  <si>
    <t>True</t>
  </si>
  <si>
    <t>Zpracovatel:</t>
  </si>
  <si>
    <t>Kadeřábek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</si>
  <si>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</si>
  <si>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</si>
  <si>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</si>
  <si>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</si>
  <si>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</si>
  <si>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</si>
  <si>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</si>
  <si>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</si>
  <si>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</si>
  <si>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</si>
  <si>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</si>
  <si>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</si>
  <si>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</si>
  <si>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</si>
  <si>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</si>
  <si>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</si>
  <si>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</si>
  <si>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</si>
  <si>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</si>
  <si>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</si>
  <si>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</si>
  <si>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</si>
  <si>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</si>
  <si>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</si>
  <si>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</si>
  <si>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</si>
  <si>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</si>
  <si>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</si>
  <si>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</si>
  <si>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</si>
  <si>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</si>
  <si>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</si>
  <si>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</si>
  <si>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</si>
  <si>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</si>
  <si>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</si>
  <si>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</si>
  <si>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</si>
  <si>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</si>
  <si>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</si>
  <si>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</si>
  <si>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</si>
  <si>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</si>
  <si>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</si>
  <si>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</si>
  <si>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</si>
  <si>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</si>
  <si>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</si>
  <si>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</si>
  <si>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zádveří, kuchyně, kancelář - 1.NP</t>
  </si>
  <si>
    <t>STA</t>
  </si>
  <si>
    <t>1</t>
  </si>
  <si>
    <t>{005d1148-66ad-41ea-80ec-77b6415b0171}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</si>
  <si>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</si>
  <si>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</si>
  <si>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</si>
  <si>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</si>
  <si>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</si>
  <si>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</si>
  <si>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</si>
  <si>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</si>
  <si>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</si>
  <si>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</si>
  <si>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</si>
  <si>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</si>
  <si>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Stavební úpravy zádveří, kuchyně, kancelář - 1.NP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</si>
  <si>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</si>
  <si>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</si>
  <si>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</si>
  <si>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</si>
  <si>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</si>
  <si>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</si>
  <si>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</si>
  <si>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</si>
  <si>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</si>
  <si>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</si>
  <si>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</si>
  <si>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</si>
  <si>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</si>
  <si>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</si>
  <si>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</si>
  <si>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</si>
  <si>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</si>
  <si>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</si>
  <si>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</si>
  <si>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</si>
  <si>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</si>
  <si>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</si>
  <si>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</si>
  <si>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</si>
  <si>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</si>
  <si>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</si>
  <si>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</si>
  <si>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</si>
  <si>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</si>
  <si>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</si>
  <si>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</si>
  <si>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</si>
  <si>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</si>
  <si>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</si>
  <si>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</si>
  <si>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</si>
  <si>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</si>
  <si>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</si>
  <si>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</si>
  <si>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</si>
  <si>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</si>
  <si>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</si>
  <si>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</si>
  <si>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</si>
  <si>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</si>
  <si>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</si>
  <si>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</si>
  <si>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</si>
  <si>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</si>
  <si>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</si>
  <si>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</si>
  <si>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podkladu vnitřních stěn maltou vápenocementovou tl do 10 mm</t>
  </si>
  <si>
    <t>m2</t>
  </si>
  <si>
    <t>4</t>
  </si>
  <si>
    <t>577867557</t>
  </si>
  <si>
    <t>P</t>
  </si>
  <si>
    <t>Poznámka k položce:_x000d_
vyrovnání podkladu stěn po odstranění příček</t>
  </si>
  <si>
    <t>612315423</t>
  </si>
  <si>
    <t>Oprava vnitřní vápenné štukové omítky stěn v rozsahu plochy do 50%</t>
  </si>
  <si>
    <t>1173473883</t>
  </si>
  <si>
    <t>3</t>
  </si>
  <si>
    <t>631312141</t>
  </si>
  <si>
    <t>Doplnění rýh v dosavadních mazaninách betonem prostým</t>
  </si>
  <si>
    <t>m3</t>
  </si>
  <si>
    <t>-83987215</t>
  </si>
  <si>
    <t>Poznámka k položce:_x000d_
doplnění podlah po vybourání příček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</si>
  <si>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</si>
  <si>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</si>
  <si>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</si>
  <si>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</si>
  <si>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1974034703</t>
  </si>
  <si>
    <t>5</t>
  </si>
  <si>
    <t>952901111</t>
  </si>
  <si>
    <t>Vyčištění budov bytové a občanské výstavby při výšce podlaží do 4 m</t>
  </si>
  <si>
    <t>-1779449599</t>
  </si>
  <si>
    <t>962031133</t>
  </si>
  <si>
    <t>Bourání příček z cihel pálených na MVC tl do 150 mm</t>
  </si>
  <si>
    <t>-1195963412</t>
  </si>
  <si>
    <t>7</t>
  </si>
  <si>
    <t>968072455</t>
  </si>
  <si>
    <t>Vybourání kovových dveřních zárubní pl do 2 m2</t>
  </si>
  <si>
    <t>889406153</t>
  </si>
  <si>
    <t>997</t>
  </si>
  <si>
    <t>Přesun sutě</t>
  </si>
  <si>
    <t>8</t>
  </si>
  <si>
    <t>997002611</t>
  </si>
  <si>
    <t>Nakládání suti a vybouraných hmot</t>
  </si>
  <si>
    <t>t</t>
  </si>
  <si>
    <t>716856607</t>
  </si>
  <si>
    <t>997013211</t>
  </si>
  <si>
    <t>Vnitrostaveništní doprava suti a vybouraných hmot pro budovy v do 6 m ručně</t>
  </si>
  <si>
    <t>-995744374</t>
  </si>
  <si>
    <t>10</t>
  </si>
  <si>
    <t>997013219</t>
  </si>
  <si>
    <t>Příplatek k vnitrostaveništní dopravě suti a vybouraných hmot za zvětšenou dopravu suti ZKD 10 m</t>
  </si>
  <si>
    <t>21942292</t>
  </si>
  <si>
    <t>Poznámka k položce:_x000d_
příplatek za přesun do 100 m</t>
  </si>
  <si>
    <t>11</t>
  </si>
  <si>
    <t>997013501</t>
  </si>
  <si>
    <t>Odvoz suti a vybouraných hmot na skládku nebo meziskládku do 1 km se složením</t>
  </si>
  <si>
    <t>-2001467709</t>
  </si>
  <si>
    <t>12</t>
  </si>
  <si>
    <t>997013509</t>
  </si>
  <si>
    <t>Příplatek k odvozu suti a vybouraných hmot na skládku ZKD 1 km přes 1 km</t>
  </si>
  <si>
    <t>1865503135</t>
  </si>
  <si>
    <t>Poznámka k položce:_x000d_
příplatek k dopravě do 30 km</t>
  </si>
  <si>
    <t>13</t>
  </si>
  <si>
    <t>997013631</t>
  </si>
  <si>
    <t>Poplatek za uložení na skládce (skládkovné) stavebního odpadu směsného kód odpadu 17 09 04</t>
  </si>
  <si>
    <t>501168267</t>
  </si>
  <si>
    <t>998</t>
  </si>
  <si>
    <t>Přesun hmot</t>
  </si>
  <si>
    <t>14</t>
  </si>
  <si>
    <t>998018001</t>
  </si>
  <si>
    <t>Přesun hmot ruční pro budovy v do 6 m</t>
  </si>
  <si>
    <t>661876215</t>
  </si>
  <si>
    <t>998018011</t>
  </si>
  <si>
    <t>Příplatek k ručnímu přesunu hmot pro budovy za zvětšený přesun ZKD 100 m</t>
  </si>
  <si>
    <t>-1096011591</t>
  </si>
  <si>
    <t>PSV</t>
  </si>
  <si>
    <t>Práce a dodávky PSV</t>
  </si>
  <si>
    <t>741</t>
  </si>
  <si>
    <t>Elektroinstalace - silnoproud</t>
  </si>
  <si>
    <t>16</t>
  </si>
  <si>
    <t>741120001VL</t>
  </si>
  <si>
    <t>Elektroinstalace - soubor dodávek</t>
  </si>
  <si>
    <t>soubor</t>
  </si>
  <si>
    <t>1828675137</t>
  </si>
  <si>
    <t>763</t>
  </si>
  <si>
    <t>Konstrukce suché výstavby</t>
  </si>
  <si>
    <t>17</t>
  </si>
  <si>
    <t>763121413</t>
  </si>
  <si>
    <t>SDK stěna předsazená tl 87,5 mm profil CW+UW 75 deska 1xA 12,5 bez izolace EI 15</t>
  </si>
  <si>
    <t>-1774464687</t>
  </si>
  <si>
    <t>18</t>
  </si>
  <si>
    <t>763121714</t>
  </si>
  <si>
    <t>SDK stěna předsazená základní penetrační nátěr</t>
  </si>
  <si>
    <t>-1201093347</t>
  </si>
  <si>
    <t>19</t>
  </si>
  <si>
    <t>763131411</t>
  </si>
  <si>
    <t>SDK podhled desky 1xA 12,5 bez izolace dvouvrstvá spodní kce profil CD+UD</t>
  </si>
  <si>
    <t>-1916468137</t>
  </si>
  <si>
    <t>20</t>
  </si>
  <si>
    <t>763131714</t>
  </si>
  <si>
    <t>SDK podhled základní penetrační nátěr</t>
  </si>
  <si>
    <t>-1665803252</t>
  </si>
  <si>
    <t>998763301</t>
  </si>
  <si>
    <t>Přesun hmot tonážní pro sádrokartonové konstrukce v objektech v do 6 m</t>
  </si>
  <si>
    <t>218181735</t>
  </si>
  <si>
    <t>22</t>
  </si>
  <si>
    <t>998763381</t>
  </si>
  <si>
    <t>Příplatek k přesunu hmot tonážní 763 SDK prováděný bez použití mechanizace</t>
  </si>
  <si>
    <t>1181709378</t>
  </si>
  <si>
    <t>23</t>
  </si>
  <si>
    <t>998763391</t>
  </si>
  <si>
    <t>Příplatek k přesunu hmot tonážní 763 SDK za zvětšený přesun do 100 m</t>
  </si>
  <si>
    <t>1006266416</t>
  </si>
  <si>
    <t>766</t>
  </si>
  <si>
    <t>Konstrukce truhlářské</t>
  </si>
  <si>
    <t>24</t>
  </si>
  <si>
    <t>766660021</t>
  </si>
  <si>
    <t>Montáž dveřních křídel otvíravých jednokřídlových š do 0,8 m požárních do ocelové zárubně</t>
  </si>
  <si>
    <t>kus</t>
  </si>
  <si>
    <t>-1029996749</t>
  </si>
  <si>
    <t>25</t>
  </si>
  <si>
    <t>M</t>
  </si>
  <si>
    <t>55341200</t>
  </si>
  <si>
    <t>dveře bezpečnostní protipožární 5-bodový rozvorový mechanismus EI 30 D2 800x1970 mm</t>
  </si>
  <si>
    <t>32</t>
  </si>
  <si>
    <t>1202848685</t>
  </si>
  <si>
    <t>26</t>
  </si>
  <si>
    <t>61162086</t>
  </si>
  <si>
    <t>dveře jednokřídlé dřevotřískové povrch laminátový plné 800x1970/2100mm</t>
  </si>
  <si>
    <t>1817229291</t>
  </si>
  <si>
    <t>82</t>
  </si>
  <si>
    <t>766660162</t>
  </si>
  <si>
    <t>Montáž dveřních křídel otvíravých jednokřídlových š přes 0,8 m požárních do dřevěné rámové zárubně</t>
  </si>
  <si>
    <t>-1115648270</t>
  </si>
  <si>
    <t>27</t>
  </si>
  <si>
    <t>766660728</t>
  </si>
  <si>
    <t>Montáž dveřního interiérového kování - zámku</t>
  </si>
  <si>
    <t>619926927</t>
  </si>
  <si>
    <t>28</t>
  </si>
  <si>
    <t>54924002</t>
  </si>
  <si>
    <t>zámek zadlabací 190/140 /20 L s obyčejným klíčem</t>
  </si>
  <si>
    <t>-613253168</t>
  </si>
  <si>
    <t>29</t>
  </si>
  <si>
    <t>766660729</t>
  </si>
  <si>
    <t>Montáž dveřního interiérového kování - štítku s klikou</t>
  </si>
  <si>
    <t>2128693613</t>
  </si>
  <si>
    <t>30</t>
  </si>
  <si>
    <t>54914610</t>
  </si>
  <si>
    <t>kování dveřní vrchní klika včetně rozet a montážního materiálu R BB nerez PK</t>
  </si>
  <si>
    <t>1941798956</t>
  </si>
  <si>
    <t>31</t>
  </si>
  <si>
    <t>766660731</t>
  </si>
  <si>
    <t>Montáž dveřního bezpečnostního kování - zámku</t>
  </si>
  <si>
    <t>353057182</t>
  </si>
  <si>
    <t>54924004</t>
  </si>
  <si>
    <t>zámek zadlabací 190/140/20 L cylinder</t>
  </si>
  <si>
    <t>1110468832</t>
  </si>
  <si>
    <t>33</t>
  </si>
  <si>
    <t>54964150</t>
  </si>
  <si>
    <t>vložka zámková cylindrická oboustranná+4 klíče</t>
  </si>
  <si>
    <t>471388831</t>
  </si>
  <si>
    <t>34</t>
  </si>
  <si>
    <t>766660733</t>
  </si>
  <si>
    <t>Montáž dveřního bezpečnostního kování - štítku s klikou</t>
  </si>
  <si>
    <t>770202905</t>
  </si>
  <si>
    <t>35</t>
  </si>
  <si>
    <t>54914121</t>
  </si>
  <si>
    <t>kování bezpečnostní, klika-klika R4/O dekor</t>
  </si>
  <si>
    <t>1616925648</t>
  </si>
  <si>
    <t>80</t>
  </si>
  <si>
    <t>766682111</t>
  </si>
  <si>
    <t>Montáž zárubní obložkových pro dveře jednokřídlové tl stěny do 170 mm</t>
  </si>
  <si>
    <t>124065045</t>
  </si>
  <si>
    <t>81</t>
  </si>
  <si>
    <t>61182258</t>
  </si>
  <si>
    <t>zárubeň obložková pro dveře 1křídlé 600,700,800,900x1970mm tl 60-170mm dub,buk</t>
  </si>
  <si>
    <t>1355894856</t>
  </si>
  <si>
    <t>79</t>
  </si>
  <si>
    <t>55331442</t>
  </si>
  <si>
    <t>zárubeň jednokřídlá ocelová, tl stěny 160-200mm rozměru 800/1970, 2100mm</t>
  </si>
  <si>
    <t>567876702</t>
  </si>
  <si>
    <t>36</t>
  </si>
  <si>
    <t>766691914</t>
  </si>
  <si>
    <t>Vyvěšení nebo zavěšení dřevěných křídel dveří pl do 2 m2</t>
  </si>
  <si>
    <t>-1406396959</t>
  </si>
  <si>
    <t>37</t>
  </si>
  <si>
    <t>766695212</t>
  </si>
  <si>
    <t>Montáž truhlářských prahů dveří jednokřídlových šířky do 10 cm</t>
  </si>
  <si>
    <t>232182277</t>
  </si>
  <si>
    <t>38</t>
  </si>
  <si>
    <t>61187156</t>
  </si>
  <si>
    <t>práh dveřní dřevěný dubový tl 20mm dl 820mm š 100mm</t>
  </si>
  <si>
    <t>-1863835267</t>
  </si>
  <si>
    <t>39</t>
  </si>
  <si>
    <t>998766101</t>
  </si>
  <si>
    <t>Přesun hmot tonážní pro konstrukce truhlářské v objektech v do 6 m</t>
  </si>
  <si>
    <t>412995653</t>
  </si>
  <si>
    <t>40</t>
  </si>
  <si>
    <t>998766181</t>
  </si>
  <si>
    <t>Příplatek k přesunu hmot tonážní 766 prováděný bez použití mechanizace</t>
  </si>
  <si>
    <t>-259843529</t>
  </si>
  <si>
    <t>41</t>
  </si>
  <si>
    <t>998766192</t>
  </si>
  <si>
    <t>Příplatek k přesunu hmot tonážní 766 za zvětšený přesun do 100 m</t>
  </si>
  <si>
    <t>-1947641674</t>
  </si>
  <si>
    <t>776</t>
  </si>
  <si>
    <t>Podlahy povlakové</t>
  </si>
  <si>
    <t>42</t>
  </si>
  <si>
    <t>776111115</t>
  </si>
  <si>
    <t>Broušení podkladu povlakových podlah před litím stěrky</t>
  </si>
  <si>
    <t>585976202</t>
  </si>
  <si>
    <t>43</t>
  </si>
  <si>
    <t>776111311</t>
  </si>
  <si>
    <t>Vysátí podkladu povlakových podlah</t>
  </si>
  <si>
    <t>1813924499</t>
  </si>
  <si>
    <t>44</t>
  </si>
  <si>
    <t>776121111</t>
  </si>
  <si>
    <t>Vodou ředitelná penetrace savého podkladu povlakových podlah ředěná v poměru 1:3</t>
  </si>
  <si>
    <t>1725446744</t>
  </si>
  <si>
    <t>45</t>
  </si>
  <si>
    <t>776141114</t>
  </si>
  <si>
    <t>Vyrovnání podkladu povlakových podlah stěrkou pevnosti 20 MPa tl 10 mm</t>
  </si>
  <si>
    <t>-924760829</t>
  </si>
  <si>
    <t>46</t>
  </si>
  <si>
    <t>776201812</t>
  </si>
  <si>
    <t>Demontáž lepených povlakových podlah s podložkou ručně</t>
  </si>
  <si>
    <t>1440021673</t>
  </si>
  <si>
    <t>47</t>
  </si>
  <si>
    <t>776251111</t>
  </si>
  <si>
    <t>Lepení pásů z přírodního linolea (marmolea) standardním lepidlem</t>
  </si>
  <si>
    <t>131950297</t>
  </si>
  <si>
    <t>48</t>
  </si>
  <si>
    <t>28411069</t>
  </si>
  <si>
    <t>linoleum přírodní ze 100% dřevité moučky tl 2,5mm, zátěž 34/43, R9, hořlavost Cfl S1</t>
  </si>
  <si>
    <t>-1214537447</t>
  </si>
  <si>
    <t>49</t>
  </si>
  <si>
    <t>776410811</t>
  </si>
  <si>
    <t>Odstranění soklíků a lišt pryžových nebo plastových</t>
  </si>
  <si>
    <t>m</t>
  </si>
  <si>
    <t>-1094478603</t>
  </si>
  <si>
    <t>50</t>
  </si>
  <si>
    <t>776421111</t>
  </si>
  <si>
    <t>Montáž obvodových lišt lepením</t>
  </si>
  <si>
    <t>-1522116292</t>
  </si>
  <si>
    <t>51</t>
  </si>
  <si>
    <t>28411009</t>
  </si>
  <si>
    <t>lišta soklová PVC 18x80mm</t>
  </si>
  <si>
    <t>2093802345</t>
  </si>
  <si>
    <t>52</t>
  </si>
  <si>
    <t>776421311</t>
  </si>
  <si>
    <t>Montáž přechodových samolepících lišt</t>
  </si>
  <si>
    <t>-1818105472</t>
  </si>
  <si>
    <t>53</t>
  </si>
  <si>
    <t>55343110</t>
  </si>
  <si>
    <t>profil přechodový Al narážecí 30mm stříbro</t>
  </si>
  <si>
    <t>-819093950</t>
  </si>
  <si>
    <t>54</t>
  </si>
  <si>
    <t>776991111</t>
  </si>
  <si>
    <t>Spárování silikonem</t>
  </si>
  <si>
    <t>248377511</t>
  </si>
  <si>
    <t>55</t>
  </si>
  <si>
    <t>776991121</t>
  </si>
  <si>
    <t>Základní čištění nově položených podlahovin vysátím a setřením vlhkým mopem</t>
  </si>
  <si>
    <t>-485886366</t>
  </si>
  <si>
    <t>56</t>
  </si>
  <si>
    <t>776991821</t>
  </si>
  <si>
    <t>Odstranění lepidla ručně z podlah</t>
  </si>
  <si>
    <t>547429491</t>
  </si>
  <si>
    <t>57</t>
  </si>
  <si>
    <t>998776101</t>
  </si>
  <si>
    <t>Přesun hmot tonážní pro podlahy povlakové v objektech v do 6 m</t>
  </si>
  <si>
    <t>-1013338452</t>
  </si>
  <si>
    <t>58</t>
  </si>
  <si>
    <t>998776181</t>
  </si>
  <si>
    <t>Příplatek k přesunu hmot tonážní 776 prováděný bez použití mechanizace</t>
  </si>
  <si>
    <t>-1611543999</t>
  </si>
  <si>
    <t>59</t>
  </si>
  <si>
    <t>998776192</t>
  </si>
  <si>
    <t>Příplatek k přesunu hmot tonážní 776 za zvětšený přesun do 100 m</t>
  </si>
  <si>
    <t>1813315935</t>
  </si>
  <si>
    <t>783</t>
  </si>
  <si>
    <t>Dokončovací práce - nátěry</t>
  </si>
  <si>
    <t>60</t>
  </si>
  <si>
    <t>783301401</t>
  </si>
  <si>
    <t>Ometení zámečnických konstrukcí</t>
  </si>
  <si>
    <t>-1708726517</t>
  </si>
  <si>
    <t>Poznámka k položce:_x000d_
nátěr zárubně</t>
  </si>
  <si>
    <t>61</t>
  </si>
  <si>
    <t>783314101</t>
  </si>
  <si>
    <t>Základní jednonásobný syntetický nátěr zámečnických konstrukcí</t>
  </si>
  <si>
    <t>-390504908</t>
  </si>
  <si>
    <t>62</t>
  </si>
  <si>
    <t>783317101</t>
  </si>
  <si>
    <t>Krycí jednonásobný syntetický standardní nátěr zámečnických konstrukcí</t>
  </si>
  <si>
    <t>1025682395</t>
  </si>
  <si>
    <t>63</t>
  </si>
  <si>
    <t>783601311</t>
  </si>
  <si>
    <t>Odrezivění deskových otopných těles před provedením nátěru</t>
  </si>
  <si>
    <t>1014792806</t>
  </si>
  <si>
    <t>64</t>
  </si>
  <si>
    <t>783614121</t>
  </si>
  <si>
    <t>Základní jednonásobný syntetický nátěr deskových otopných těles</t>
  </si>
  <si>
    <t>-1814238883</t>
  </si>
  <si>
    <t>65</t>
  </si>
  <si>
    <t>783617121</t>
  </si>
  <si>
    <t>Krycí jednonásobný syntetický nátěr deskových otopných těles</t>
  </si>
  <si>
    <t>-1292918811</t>
  </si>
  <si>
    <t>784</t>
  </si>
  <si>
    <t>Dokončovací práce - malby a tapety</t>
  </si>
  <si>
    <t>66</t>
  </si>
  <si>
    <t>784111001</t>
  </si>
  <si>
    <t>Oprášení (ometení ) podkladu v místnostech výšky do 3,80 m</t>
  </si>
  <si>
    <t>353177153</t>
  </si>
  <si>
    <t>67</t>
  </si>
  <si>
    <t>784111011</t>
  </si>
  <si>
    <t>Obroušení podkladu omítnutého v místnostech výšky do 3,80 m</t>
  </si>
  <si>
    <t>-187596637</t>
  </si>
  <si>
    <t>68</t>
  </si>
  <si>
    <t>784121001</t>
  </si>
  <si>
    <t>Oškrabání malby v mísnostech výšky do 3,80 m</t>
  </si>
  <si>
    <t>-1142009701</t>
  </si>
  <si>
    <t>69</t>
  </si>
  <si>
    <t>784121011</t>
  </si>
  <si>
    <t>Rozmývání podkladu po oškrabání malby v místnostech výšky do 3,80 m</t>
  </si>
  <si>
    <t>1392681218</t>
  </si>
  <si>
    <t>70</t>
  </si>
  <si>
    <t>784161001</t>
  </si>
  <si>
    <t>Tmelení spar a rohů šířky do 3 mm akrylátovým tmelem v místnostech výšky do 3,80 m</t>
  </si>
  <si>
    <t>1224559938</t>
  </si>
  <si>
    <t>71</t>
  </si>
  <si>
    <t>784171101</t>
  </si>
  <si>
    <t>Zakrytí vnitřních podlah včetně pozdějšího odkrytí</t>
  </si>
  <si>
    <t>680371033</t>
  </si>
  <si>
    <t>72</t>
  </si>
  <si>
    <t>58124844</t>
  </si>
  <si>
    <t>fólie pro malířské potřeby zakrývací tl 25µ 4x5m</t>
  </si>
  <si>
    <t>-1987996540</t>
  </si>
  <si>
    <t>73</t>
  </si>
  <si>
    <t>784181101</t>
  </si>
  <si>
    <t>Základní akrylátová jednonásobná penetrace podkladu v místnostech výšky do 3,80 m</t>
  </si>
  <si>
    <t>-2081200380</t>
  </si>
  <si>
    <t>74</t>
  </si>
  <si>
    <t>784221101</t>
  </si>
  <si>
    <t>Dvojnásobné bílé malby ze směsí za sucha dobře otěruvzdorných v místnostech do 3,80 m</t>
  </si>
  <si>
    <t>-1746176500</t>
  </si>
  <si>
    <t>Vedlejší rozpočtové náklady</t>
  </si>
  <si>
    <t>VRN3</t>
  </si>
  <si>
    <t>75</t>
  </si>
  <si>
    <t>030001000</t>
  </si>
  <si>
    <t>1024</t>
  </si>
  <si>
    <t>715177955</t>
  </si>
  <si>
    <t>VRN6</t>
  </si>
  <si>
    <t>76</t>
  </si>
  <si>
    <t>060001000</t>
  </si>
  <si>
    <t>1190975615</t>
  </si>
  <si>
    <t>VRN7</t>
  </si>
  <si>
    <t>77</t>
  </si>
  <si>
    <t>070001000</t>
  </si>
  <si>
    <t>-2092874204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</si>
</sst>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38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39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40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41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42</v>
      </c>
      <c r="E32" s="46"/>
      <c r="F32" s="29" t="s">
        <v>43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SUM(CD97:CD101),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SUM(BY97:BY101),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44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SUM(CE97:CE101),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SUM(BZ97:BZ101),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45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46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47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SUM(CH97:CH101),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48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49</v>
      </c>
      <c r="U38" s="53"/>
      <c r="V38" s="53"/>
      <c r="W38" s="53"/>
      <c r="X38" s="55" t="s">
        <v>50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53</v>
      </c>
      <c r="AI60" s="42"/>
      <c r="AJ60" s="42"/>
      <c r="AK60" s="42"/>
      <c r="AL60" s="42"/>
      <c r="AM60" s="63" t="s">
        <v>54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53</v>
      </c>
      <c r="AI75" s="42"/>
      <c r="AJ75" s="42"/>
      <c r="AK75" s="42"/>
      <c r="AL75" s="42"/>
      <c r="AM75" s="63" t="s">
        <v>54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2020/141_2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Stavební úpravy - objekt k bydlení č.p. 1462/12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p.č. 284,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27. 7. 2020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MČ Praha 8, Zenklova 1/35, Praha 8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30</v>
      </c>
      <c r="AJ89" s="39"/>
      <c r="AK89" s="39"/>
      <c r="AL89" s="39"/>
      <c r="AM89" s="79" t="str">
        <f>IF(E17="","",E17)</f>
        <v>KFJ s.r.o.</v>
      </c>
      <c r="AN89" s="70"/>
      <c r="AO89" s="70"/>
      <c r="AP89" s="70"/>
      <c r="AQ89" s="39"/>
      <c r="AR89" s="40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33</v>
      </c>
      <c r="AJ90" s="39"/>
      <c r="AK90" s="39"/>
      <c r="AL90" s="39"/>
      <c r="AM90" s="79" t="str">
        <f>IF(E20="","",E20)</f>
        <v>Kadeřábek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0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Stavební úpravy zádv...'!J32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'01 - Stavební úpravy zádv...'!P142</f>
        <v>0</v>
      </c>
      <c r="AV95" s="127">
        <f>'01 - Stavební úpravy zádv...'!J35</f>
        <v>0</v>
      </c>
      <c r="AW95" s="127">
        <f>'01 - Stavební úpravy zádv...'!J36</f>
        <v>0</v>
      </c>
      <c r="AX95" s="127">
        <f>'01 - Stavební úpravy zádv...'!J37</f>
        <v>0</v>
      </c>
      <c r="AY95" s="127">
        <f>'01 - Stavební úpravy zádv...'!J38</f>
        <v>0</v>
      </c>
      <c r="AZ95" s="127">
        <f>'01 - Stavební úpravy zádv...'!F35</f>
        <v>0</v>
      </c>
      <c r="BA95" s="127">
        <f>'01 - Stavební úpravy zádv...'!F36</f>
        <v>0</v>
      </c>
      <c r="BB95" s="127">
        <f>'01 - Stavební úpravy zádv...'!F37</f>
        <v>0</v>
      </c>
      <c r="BC95" s="127">
        <f>'01 - Stavební úpravy zádv...'!F38</f>
        <v>0</v>
      </c>
      <c r="BD95" s="129">
        <f>'01 - Stavební úpravy zádv...'!F39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06" t="s">
        <v>89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09">
        <f>ROUND(SUM(AG98:AG101), 2)</f>
        <v>0</v>
      </c>
      <c r="AH97" s="109"/>
      <c r="AI97" s="109"/>
      <c r="AJ97" s="109"/>
      <c r="AK97" s="109"/>
      <c r="AL97" s="109"/>
      <c r="AM97" s="109"/>
      <c r="AN97" s="109">
        <f>ROUND(SUM(AN98:AN101), 2)</f>
        <v>0</v>
      </c>
      <c r="AO97" s="109"/>
      <c r="AP97" s="109"/>
      <c r="AQ97" s="131"/>
      <c r="AR97" s="40"/>
      <c r="AS97" s="99" t="s">
        <v>90</v>
      </c>
      <c r="AT97" s="100" t="s">
        <v>91</v>
      </c>
      <c r="AU97" s="100" t="s">
        <v>42</v>
      </c>
      <c r="AV97" s="101" t="s">
        <v>65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2" t="s">
        <v>92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39"/>
      <c r="AD98" s="39"/>
      <c r="AE98" s="39"/>
      <c r="AF98" s="39"/>
      <c r="AG98" s="133">
        <f>ROUND(AG94 * AS98, 2)</f>
        <v>0</v>
      </c>
      <c r="AH98" s="134"/>
      <c r="AI98" s="134"/>
      <c r="AJ98" s="134"/>
      <c r="AK98" s="134"/>
      <c r="AL98" s="134"/>
      <c r="AM98" s="134"/>
      <c r="AN98" s="134">
        <f>ROUND(AG98 + AV98, 2)</f>
        <v>0</v>
      </c>
      <c r="AO98" s="134"/>
      <c r="AP98" s="134"/>
      <c r="AQ98" s="39"/>
      <c r="AR98" s="40"/>
      <c r="AS98" s="135">
        <v>0</v>
      </c>
      <c r="AT98" s="136" t="s">
        <v>93</v>
      </c>
      <c r="AU98" s="136" t="s">
        <v>43</v>
      </c>
      <c r="AV98" s="137">
        <f>ROUND(IF(AU98="základní",AG98*L32,IF(AU98="snížená",AG98*L33,0)),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94</v>
      </c>
      <c r="BY98" s="138">
        <f>IF(AU98="základní",AV98,0)</f>
        <v>0</v>
      </c>
      <c r="BZ98" s="138">
        <f>IF(AU98="snížená",AV98,0)</f>
        <v>0</v>
      </c>
      <c r="CA98" s="138">
        <v>0</v>
      </c>
      <c r="CB98" s="138">
        <v>0</v>
      </c>
      <c r="CC98" s="138">
        <v>0</v>
      </c>
      <c r="CD98" s="138">
        <f>IF(AU98="základní",AG98,0)</f>
        <v>0</v>
      </c>
      <c r="CE98" s="138">
        <f>IF(AU98="snížená",AG98,0)</f>
        <v>0</v>
      </c>
      <c r="CF98" s="138">
        <f>IF(AU98="zákl. přenesená",AG98,0)</f>
        <v>0</v>
      </c>
      <c r="CG98" s="138">
        <f>IF(AU98="sníž. přenesená",AG98,0)</f>
        <v>0</v>
      </c>
      <c r="CH98" s="138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="2" customFormat="1" ht="19.92" customHeight="1">
      <c r="A99" s="37"/>
      <c r="B99" s="38"/>
      <c r="C99" s="39"/>
      <c r="D99" s="139" t="s">
        <v>95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39"/>
      <c r="AD99" s="39"/>
      <c r="AE99" s="39"/>
      <c r="AF99" s="39"/>
      <c r="AG99" s="13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35">
        <v>0</v>
      </c>
      <c r="AT99" s="136" t="s">
        <v>93</v>
      </c>
      <c r="AU99" s="136" t="s">
        <v>43</v>
      </c>
      <c r="AV99" s="137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96</v>
      </c>
      <c r="BY99" s="138">
        <f>IF(AU99="základní",AV99,0)</f>
        <v>0</v>
      </c>
      <c r="BZ99" s="138">
        <f>IF(AU99="snížená",AV99,0)</f>
        <v>0</v>
      </c>
      <c r="CA99" s="138">
        <v>0</v>
      </c>
      <c r="CB99" s="138">
        <v>0</v>
      </c>
      <c r="CC99" s="138">
        <v>0</v>
      </c>
      <c r="CD99" s="138">
        <f>IF(AU99="základní",AG99,0)</f>
        <v>0</v>
      </c>
      <c r="CE99" s="138">
        <f>IF(AU99="snížená",AG99,0)</f>
        <v>0</v>
      </c>
      <c r="CF99" s="138">
        <f>IF(AU99="zákl. přenesená",AG99,0)</f>
        <v>0</v>
      </c>
      <c r="CG99" s="138">
        <f>IF(AU99="sníž. přenesená",AG99,0)</f>
        <v>0</v>
      </c>
      <c r="CH99" s="138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="2" customFormat="1" ht="19.92" customHeight="1">
      <c r="A100" s="37"/>
      <c r="B100" s="38"/>
      <c r="C100" s="39"/>
      <c r="D100" s="139" t="s">
        <v>95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39"/>
      <c r="AD100" s="39"/>
      <c r="AE100" s="39"/>
      <c r="AF100" s="39"/>
      <c r="AG100" s="13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35">
        <v>0</v>
      </c>
      <c r="AT100" s="136" t="s">
        <v>93</v>
      </c>
      <c r="AU100" s="136" t="s">
        <v>43</v>
      </c>
      <c r="AV100" s="137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96</v>
      </c>
      <c r="BY100" s="138">
        <f>IF(AU100="základní",AV100,0)</f>
        <v>0</v>
      </c>
      <c r="BZ100" s="138">
        <f>IF(AU100="snížená",AV100,0)</f>
        <v>0</v>
      </c>
      <c r="CA100" s="138">
        <v>0</v>
      </c>
      <c r="CB100" s="138">
        <v>0</v>
      </c>
      <c r="CC100" s="138">
        <v>0</v>
      </c>
      <c r="CD100" s="138">
        <f>IF(AU100="základní",AG100,0)</f>
        <v>0</v>
      </c>
      <c r="CE100" s="138">
        <f>IF(AU100="snížená",AG100,0)</f>
        <v>0</v>
      </c>
      <c r="CF100" s="138">
        <f>IF(AU100="zákl. přenesená",AG100,0)</f>
        <v>0</v>
      </c>
      <c r="CG100" s="138">
        <f>IF(AU100="sníž. přenesená",AG100,0)</f>
        <v>0</v>
      </c>
      <c r="CH100" s="138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39" t="s">
        <v>95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39"/>
      <c r="AD101" s="39"/>
      <c r="AE101" s="39"/>
      <c r="AF101" s="39"/>
      <c r="AG101" s="13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0">
        <v>0</v>
      </c>
      <c r="AT101" s="141" t="s">
        <v>93</v>
      </c>
      <c r="AU101" s="141" t="s">
        <v>43</v>
      </c>
      <c r="AV101" s="142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96</v>
      </c>
      <c r="BY101" s="138">
        <f>IF(AU101="základní",AV101,0)</f>
        <v>0</v>
      </c>
      <c r="BZ101" s="138">
        <f>IF(AU101="snížená",AV101,0)</f>
        <v>0</v>
      </c>
      <c r="CA101" s="138">
        <v>0</v>
      </c>
      <c r="CB101" s="138">
        <v>0</v>
      </c>
      <c r="CC101" s="138">
        <v>0</v>
      </c>
      <c r="CD101" s="138">
        <f>IF(AU101="základní",AG101,0)</f>
        <v>0</v>
      </c>
      <c r="CE101" s="138">
        <f>IF(AU101="snížená",AG101,0)</f>
        <v>0</v>
      </c>
      <c r="CF101" s="138">
        <f>IF(AU101="zákl. přenesená",AG101,0)</f>
        <v>0</v>
      </c>
      <c r="CG101" s="138">
        <f>IF(AU101="sníž. přenesená",AG101,0)</f>
        <v>0</v>
      </c>
      <c r="CH101" s="138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3" t="s">
        <v>97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5">
        <f>ROUND(AG94 + AG97, 2)</f>
        <v>0</v>
      </c>
      <c r="AH103" s="145"/>
      <c r="AI103" s="145"/>
      <c r="AJ103" s="145"/>
      <c r="AK103" s="145"/>
      <c r="AL103" s="145"/>
      <c r="AM103" s="145"/>
      <c r="AN103" s="145">
        <f>ROUND(AN94 + AN97, 2)</f>
        <v>0</v>
      </c>
      <c r="AO103" s="145"/>
      <c r="AP103" s="145"/>
      <c r="AQ103" s="144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KB9VQGhXFV3dzIQ+IMXcQSrFS2ivjjPJLGpFBSLTqMfsK6ruCZqs3HYUywriTz2y3Q1UPXoscm66GHCxcBk//Q==" hashValue="4uDuLzxbOvksr1GkH+GqdWGklEydRbhYlwVJK4a6Qv2xyXVopriwbWynZsJXbVNF3kN1g318f8fdTjkmcmYgNA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1 - Stavební úpravy zád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7"/>
      <c r="AT3" s="14" t="s">
        <v>88</v>
      </c>
    </row>
    <row r="4" s="1" customFormat="1" ht="24.96" customHeight="1">
      <c r="B4" s="17"/>
      <c r="D4" s="148" t="s">
        <v>98</v>
      </c>
      <c r="L4" s="17"/>
      <c r="M4" s="14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0" t="s">
        <v>16</v>
      </c>
      <c r="L6" s="17"/>
    </row>
    <row r="7" s="1" customFormat="1" ht="16.5" customHeight="1">
      <c r="B7" s="17"/>
      <c r="E7" s="151" t="str">
        <f>'Rekapitulace stavby'!K6</f>
        <v>Stavební úpravy - objekt k bydlení č.p. 1462/12</v>
      </c>
      <c r="F7" s="150"/>
      <c r="G7" s="150"/>
      <c r="H7" s="150"/>
      <c r="L7" s="17"/>
    </row>
    <row r="8" s="2" customFormat="1" ht="12" customHeight="1">
      <c r="A8" s="37"/>
      <c r="B8" s="40"/>
      <c r="C8" s="37"/>
      <c r="D8" s="150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0"/>
      <c r="C9" s="37"/>
      <c r="D9" s="37"/>
      <c r="E9" s="152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0" t="s">
        <v>18</v>
      </c>
      <c r="E11" s="37"/>
      <c r="F11" s="153" t="s">
        <v>1</v>
      </c>
      <c r="G11" s="37"/>
      <c r="H11" s="37"/>
      <c r="I11" s="150" t="s">
        <v>19</v>
      </c>
      <c r="J11" s="15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0" t="s">
        <v>20</v>
      </c>
      <c r="E12" s="37"/>
      <c r="F12" s="153" t="s">
        <v>21</v>
      </c>
      <c r="G12" s="37"/>
      <c r="H12" s="37"/>
      <c r="I12" s="150" t="s">
        <v>22</v>
      </c>
      <c r="J12" s="154" t="str">
        <f>'Rekapitulace stavby'!AN8</f>
        <v>27. 7. 2020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0" t="s">
        <v>24</v>
      </c>
      <c r="E14" s="37"/>
      <c r="F14" s="37"/>
      <c r="G14" s="37"/>
      <c r="H14" s="37"/>
      <c r="I14" s="150" t="s">
        <v>25</v>
      </c>
      <c r="J14" s="15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3" t="s">
        <v>26</v>
      </c>
      <c r="F15" s="37"/>
      <c r="G15" s="37"/>
      <c r="H15" s="37"/>
      <c r="I15" s="150" t="s">
        <v>27</v>
      </c>
      <c r="J15" s="15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0" t="s">
        <v>28</v>
      </c>
      <c r="E17" s="37"/>
      <c r="F17" s="37"/>
      <c r="G17" s="37"/>
      <c r="H17" s="37"/>
      <c r="I17" s="150" t="s">
        <v>25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3"/>
      <c r="G18" s="153"/>
      <c r="H18" s="153"/>
      <c r="I18" s="150" t="s">
        <v>27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0" t="s">
        <v>30</v>
      </c>
      <c r="E20" s="37"/>
      <c r="F20" s="37"/>
      <c r="G20" s="37"/>
      <c r="H20" s="37"/>
      <c r="I20" s="150" t="s">
        <v>25</v>
      </c>
      <c r="J20" s="15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3" t="s">
        <v>31</v>
      </c>
      <c r="F21" s="37"/>
      <c r="G21" s="37"/>
      <c r="H21" s="37"/>
      <c r="I21" s="150" t="s">
        <v>27</v>
      </c>
      <c r="J21" s="15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0" t="s">
        <v>33</v>
      </c>
      <c r="E23" s="37"/>
      <c r="F23" s="37"/>
      <c r="G23" s="37"/>
      <c r="H23" s="37"/>
      <c r="I23" s="150" t="s">
        <v>25</v>
      </c>
      <c r="J23" s="15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3" t="s">
        <v>34</v>
      </c>
      <c r="F24" s="37"/>
      <c r="G24" s="37"/>
      <c r="H24" s="37"/>
      <c r="I24" s="150" t="s">
        <v>27</v>
      </c>
      <c r="J24" s="15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59"/>
      <c r="E29" s="159"/>
      <c r="F29" s="159"/>
      <c r="G29" s="159"/>
      <c r="H29" s="159"/>
      <c r="I29" s="159"/>
      <c r="J29" s="159"/>
      <c r="K29" s="15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3" t="s">
        <v>101</v>
      </c>
      <c r="E30" s="37"/>
      <c r="F30" s="37"/>
      <c r="G30" s="37"/>
      <c r="H30" s="37"/>
      <c r="I30" s="37"/>
      <c r="J30" s="160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1" t="s">
        <v>92</v>
      </c>
      <c r="E31" s="37"/>
      <c r="F31" s="37"/>
      <c r="G31" s="37"/>
      <c r="H31" s="37"/>
      <c r="I31" s="37"/>
      <c r="J31" s="160">
        <f>J115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2" t="s">
        <v>38</v>
      </c>
      <c r="E32" s="37"/>
      <c r="F32" s="37"/>
      <c r="G32" s="37"/>
      <c r="H32" s="37"/>
      <c r="I32" s="37"/>
      <c r="J32" s="163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4" t="s">
        <v>40</v>
      </c>
      <c r="G34" s="37"/>
      <c r="H34" s="37"/>
      <c r="I34" s="164" t="s">
        <v>39</v>
      </c>
      <c r="J34" s="164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5" t="s">
        <v>42</v>
      </c>
      <c r="E35" s="150" t="s">
        <v>43</v>
      </c>
      <c r="F35" s="166">
        <f>ROUND((SUM(BE115:BE122) + SUM(BE142:BE244)),  2)</f>
        <v>0</v>
      </c>
      <c r="G35" s="37"/>
      <c r="H35" s="37"/>
      <c r="I35" s="167">
        <v>0.20999999999999999</v>
      </c>
      <c r="J35" s="166">
        <f>ROUND(((SUM(BE115:BE122) + SUM(BE142:BE244))*I35),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0" t="s">
        <v>44</v>
      </c>
      <c r="F36" s="166">
        <f>ROUND((SUM(BF115:BF122) + SUM(BF142:BF244)),  2)</f>
        <v>0</v>
      </c>
      <c r="G36" s="37"/>
      <c r="H36" s="37"/>
      <c r="I36" s="167">
        <v>0.14999999999999999</v>
      </c>
      <c r="J36" s="166">
        <f>ROUND(((SUM(BF115:BF122) + SUM(BF142:BF244))*I36),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0" t="s">
        <v>45</v>
      </c>
      <c r="F37" s="166">
        <f>ROUND((SUM(BG115:BG122) + SUM(BG142:BG244)),  2)</f>
        <v>0</v>
      </c>
      <c r="G37" s="37"/>
      <c r="H37" s="37"/>
      <c r="I37" s="167">
        <v>0.20999999999999999</v>
      </c>
      <c r="J37" s="166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0" t="s">
        <v>46</v>
      </c>
      <c r="F38" s="166">
        <f>ROUND((SUM(BH115:BH122) + SUM(BH142:BH244)),  2)</f>
        <v>0</v>
      </c>
      <c r="G38" s="37"/>
      <c r="H38" s="37"/>
      <c r="I38" s="167">
        <v>0.14999999999999999</v>
      </c>
      <c r="J38" s="166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0" t="s">
        <v>47</v>
      </c>
      <c r="F39" s="166">
        <f>ROUND((SUM(BI115:BI122) + SUM(BI142:BI244)),  2)</f>
        <v>0</v>
      </c>
      <c r="G39" s="37"/>
      <c r="H39" s="37"/>
      <c r="I39" s="167">
        <v>0</v>
      </c>
      <c r="J39" s="16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68"/>
      <c r="D41" s="169" t="s">
        <v>48</v>
      </c>
      <c r="E41" s="170"/>
      <c r="F41" s="170"/>
      <c r="G41" s="171" t="s">
        <v>49</v>
      </c>
      <c r="H41" s="172" t="s">
        <v>50</v>
      </c>
      <c r="I41" s="170"/>
      <c r="J41" s="173">
        <f>SUM(J32:J39)</f>
        <v>0</v>
      </c>
      <c r="K41" s="174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5" t="s">
        <v>51</v>
      </c>
      <c r="E50" s="176"/>
      <c r="F50" s="176"/>
      <c r="G50" s="175" t="s">
        <v>52</v>
      </c>
      <c r="H50" s="176"/>
      <c r="I50" s="176"/>
      <c r="J50" s="176"/>
      <c r="K50" s="17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77" t="s">
        <v>53</v>
      </c>
      <c r="E61" s="178"/>
      <c r="F61" s="179" t="s">
        <v>54</v>
      </c>
      <c r="G61" s="177" t="s">
        <v>53</v>
      </c>
      <c r="H61" s="178"/>
      <c r="I61" s="178"/>
      <c r="J61" s="180" t="s">
        <v>54</v>
      </c>
      <c r="K61" s="17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5" t="s">
        <v>55</v>
      </c>
      <c r="E65" s="181"/>
      <c r="F65" s="181"/>
      <c r="G65" s="175" t="s">
        <v>56</v>
      </c>
      <c r="H65" s="181"/>
      <c r="I65" s="181"/>
      <c r="J65" s="181"/>
      <c r="K65" s="18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77" t="s">
        <v>53</v>
      </c>
      <c r="E76" s="178"/>
      <c r="F76" s="179" t="s">
        <v>54</v>
      </c>
      <c r="G76" s="177" t="s">
        <v>53</v>
      </c>
      <c r="H76" s="178"/>
      <c r="I76" s="178"/>
      <c r="J76" s="180" t="s">
        <v>54</v>
      </c>
      <c r="K76" s="17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Stavební úpravy - objekt k bydlení č.p. 1462/12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Stavební úpravy zádveří, kuchyně, kancelář - 1.NP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20</v>
      </c>
      <c r="D89" s="39"/>
      <c r="E89" s="39"/>
      <c r="F89" s="24" t="str">
        <f>F12</f>
        <v>p.č. 284,</v>
      </c>
      <c r="G89" s="39"/>
      <c r="H89" s="39"/>
      <c r="I89" s="29" t="s">
        <v>22</v>
      </c>
      <c r="J89" s="78" t="str">
        <f>IF(J12="","",J12)</f>
        <v>27. 7. 2020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24</v>
      </c>
      <c r="D91" s="39"/>
      <c r="E91" s="39"/>
      <c r="F91" s="24" t="str">
        <f>E15</f>
        <v>MČ Praha 8, Zenklova 1/35, Praha 8</v>
      </c>
      <c r="G91" s="39"/>
      <c r="H91" s="39"/>
      <c r="I91" s="29" t="s">
        <v>30</v>
      </c>
      <c r="J91" s="33" t="str">
        <f>E21</f>
        <v>KFJ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28</v>
      </c>
      <c r="D92" s="39"/>
      <c r="E92" s="39"/>
      <c r="F92" s="24" t="str">
        <f>IF(E18="","",E18)</f>
        <v>Vyplň údaj</v>
      </c>
      <c r="G92" s="39"/>
      <c r="H92" s="39"/>
      <c r="I92" s="29" t="s">
        <v>33</v>
      </c>
      <c r="J92" s="33" t="str">
        <f>E24</f>
        <v>Kadeřábek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103</v>
      </c>
      <c r="D94" s="144"/>
      <c r="E94" s="144"/>
      <c r="F94" s="144"/>
      <c r="G94" s="144"/>
      <c r="H94" s="144"/>
      <c r="I94" s="144"/>
      <c r="J94" s="188" t="s">
        <v>104</v>
      </c>
      <c r="K94" s="14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9" t="s">
        <v>105</v>
      </c>
      <c r="D96" s="39"/>
      <c r="E96" s="39"/>
      <c r="F96" s="39"/>
      <c r="G96" s="39"/>
      <c r="H96" s="39"/>
      <c r="I96" s="39"/>
      <c r="J96" s="109">
        <f>J142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106</v>
      </c>
    </row>
    <row r="97" s="9" customFormat="1" ht="24.96" customHeight="1">
      <c r="A97" s="9"/>
      <c r="B97" s="190"/>
      <c r="C97" s="191"/>
      <c r="D97" s="192" t="s">
        <v>107</v>
      </c>
      <c r="E97" s="193"/>
      <c r="F97" s="193"/>
      <c r="G97" s="193"/>
      <c r="H97" s="193"/>
      <c r="I97" s="193"/>
      <c r="J97" s="194">
        <f>J143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108</v>
      </c>
      <c r="E98" s="199"/>
      <c r="F98" s="199"/>
      <c r="G98" s="199"/>
      <c r="H98" s="199"/>
      <c r="I98" s="199"/>
      <c r="J98" s="200">
        <f>J144</f>
        <v>0</v>
      </c>
      <c r="K98" s="197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109</v>
      </c>
      <c r="E99" s="199"/>
      <c r="F99" s="199"/>
      <c r="G99" s="199"/>
      <c r="H99" s="199"/>
      <c r="I99" s="199"/>
      <c r="J99" s="200">
        <f>J150</f>
        <v>0</v>
      </c>
      <c r="K99" s="197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110</v>
      </c>
      <c r="E100" s="199"/>
      <c r="F100" s="199"/>
      <c r="G100" s="199"/>
      <c r="H100" s="199"/>
      <c r="I100" s="199"/>
      <c r="J100" s="200">
        <f>J155</f>
        <v>0</v>
      </c>
      <c r="K100" s="197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111</v>
      </c>
      <c r="E101" s="199"/>
      <c r="F101" s="199"/>
      <c r="G101" s="199"/>
      <c r="H101" s="199"/>
      <c r="I101" s="199"/>
      <c r="J101" s="200">
        <f>J164</f>
        <v>0</v>
      </c>
      <c r="K101" s="197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112</v>
      </c>
      <c r="E102" s="193"/>
      <c r="F102" s="193"/>
      <c r="G102" s="193"/>
      <c r="H102" s="193"/>
      <c r="I102" s="193"/>
      <c r="J102" s="194">
        <f>J167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6"/>
      <c r="C103" s="197"/>
      <c r="D103" s="198" t="s">
        <v>113</v>
      </c>
      <c r="E103" s="199"/>
      <c r="F103" s="199"/>
      <c r="G103" s="199"/>
      <c r="H103" s="199"/>
      <c r="I103" s="199"/>
      <c r="J103" s="200">
        <f>J168</f>
        <v>0</v>
      </c>
      <c r="K103" s="197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97"/>
      <c r="D104" s="198" t="s">
        <v>114</v>
      </c>
      <c r="E104" s="199"/>
      <c r="F104" s="199"/>
      <c r="G104" s="199"/>
      <c r="H104" s="199"/>
      <c r="I104" s="199"/>
      <c r="J104" s="200">
        <f>J170</f>
        <v>0</v>
      </c>
      <c r="K104" s="197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97"/>
      <c r="D105" s="198" t="s">
        <v>115</v>
      </c>
      <c r="E105" s="199"/>
      <c r="F105" s="199"/>
      <c r="G105" s="199"/>
      <c r="H105" s="199"/>
      <c r="I105" s="199"/>
      <c r="J105" s="200">
        <f>J178</f>
        <v>0</v>
      </c>
      <c r="K105" s="197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97"/>
      <c r="D106" s="198" t="s">
        <v>116</v>
      </c>
      <c r="E106" s="199"/>
      <c r="F106" s="199"/>
      <c r="G106" s="199"/>
      <c r="H106" s="199"/>
      <c r="I106" s="199"/>
      <c r="J106" s="200">
        <f>J201</f>
        <v>0</v>
      </c>
      <c r="K106" s="197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97"/>
      <c r="D107" s="198" t="s">
        <v>117</v>
      </c>
      <c r="E107" s="199"/>
      <c r="F107" s="199"/>
      <c r="G107" s="199"/>
      <c r="H107" s="199"/>
      <c r="I107" s="199"/>
      <c r="J107" s="200">
        <f>J220</f>
        <v>0</v>
      </c>
      <c r="K107" s="197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97"/>
      <c r="D108" s="198" t="s">
        <v>118</v>
      </c>
      <c r="E108" s="199"/>
      <c r="F108" s="199"/>
      <c r="G108" s="199"/>
      <c r="H108" s="199"/>
      <c r="I108" s="199"/>
      <c r="J108" s="200">
        <f>J228</f>
        <v>0</v>
      </c>
      <c r="K108" s="197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0"/>
      <c r="C109" s="191"/>
      <c r="D109" s="192" t="s">
        <v>119</v>
      </c>
      <c r="E109" s="193"/>
      <c r="F109" s="193"/>
      <c r="G109" s="193"/>
      <c r="H109" s="193"/>
      <c r="I109" s="193"/>
      <c r="J109" s="194">
        <f>J238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6"/>
      <c r="C110" s="197"/>
      <c r="D110" s="198" t="s">
        <v>120</v>
      </c>
      <c r="E110" s="199"/>
      <c r="F110" s="199"/>
      <c r="G110" s="199"/>
      <c r="H110" s="199"/>
      <c r="I110" s="199"/>
      <c r="J110" s="200">
        <f>J239</f>
        <v>0</v>
      </c>
      <c r="K110" s="197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97"/>
      <c r="D111" s="198" t="s">
        <v>121</v>
      </c>
      <c r="E111" s="199"/>
      <c r="F111" s="199"/>
      <c r="G111" s="199"/>
      <c r="H111" s="199"/>
      <c r="I111" s="199"/>
      <c r="J111" s="200">
        <f>J241</f>
        <v>0</v>
      </c>
      <c r="K111" s="197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97"/>
      <c r="D112" s="198" t="s">
        <v>122</v>
      </c>
      <c r="E112" s="199"/>
      <c r="F112" s="199"/>
      <c r="G112" s="199"/>
      <c r="H112" s="199"/>
      <c r="I112" s="199"/>
      <c r="J112" s="200">
        <f>J243</f>
        <v>0</v>
      </c>
      <c r="K112" s="197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9.28" customHeight="1">
      <c r="A115" s="37"/>
      <c r="B115" s="38"/>
      <c r="C115" s="189" t="s">
        <v>123</v>
      </c>
      <c r="D115" s="39"/>
      <c r="E115" s="39"/>
      <c r="F115" s="39"/>
      <c r="G115" s="39"/>
      <c r="H115" s="39"/>
      <c r="I115" s="39"/>
      <c r="J115" s="202">
        <f>ROUND(J116 + J117 + J118 + J119 + J120 + J121,2)</f>
        <v>0</v>
      </c>
      <c r="K115" s="39"/>
      <c r="L115" s="62"/>
      <c r="N115" s="203" t="s">
        <v>42</v>
      </c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8" customHeight="1">
      <c r="A116" s="37"/>
      <c r="B116" s="38"/>
      <c r="C116" s="39"/>
      <c r="D116" s="139" t="s">
        <v>124</v>
      </c>
      <c r="E116" s="132"/>
      <c r="F116" s="132"/>
      <c r="G116" s="39"/>
      <c r="H116" s="39"/>
      <c r="I116" s="39"/>
      <c r="J116" s="133">
        <v>0</v>
      </c>
      <c r="K116" s="39"/>
      <c r="L116" s="204"/>
      <c r="M116" s="205"/>
      <c r="N116" s="206" t="s">
        <v>43</v>
      </c>
      <c r="O116" s="205"/>
      <c r="P116" s="205"/>
      <c r="Q116" s="205"/>
      <c r="R116" s="205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5"/>
      <c r="AG116" s="205"/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8" t="s">
        <v>125</v>
      </c>
      <c r="AZ116" s="205"/>
      <c r="BA116" s="205"/>
      <c r="BB116" s="205"/>
      <c r="BC116" s="205"/>
      <c r="BD116" s="205"/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08" t="s">
        <v>86</v>
      </c>
      <c r="BK116" s="205"/>
      <c r="BL116" s="205"/>
      <c r="BM116" s="205"/>
    </row>
    <row r="117" s="2" customFormat="1" ht="18" customHeight="1">
      <c r="A117" s="37"/>
      <c r="B117" s="38"/>
      <c r="C117" s="39"/>
      <c r="D117" s="139" t="s">
        <v>126</v>
      </c>
      <c r="E117" s="132"/>
      <c r="F117" s="132"/>
      <c r="G117" s="39"/>
      <c r="H117" s="39"/>
      <c r="I117" s="39"/>
      <c r="J117" s="133">
        <v>0</v>
      </c>
      <c r="K117" s="39"/>
      <c r="L117" s="204"/>
      <c r="M117" s="205"/>
      <c r="N117" s="206" t="s">
        <v>43</v>
      </c>
      <c r="O117" s="205"/>
      <c r="P117" s="205"/>
      <c r="Q117" s="205"/>
      <c r="R117" s="205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5"/>
      <c r="AG117" s="205"/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8" t="s">
        <v>125</v>
      </c>
      <c r="AZ117" s="205"/>
      <c r="BA117" s="205"/>
      <c r="BB117" s="205"/>
      <c r="BC117" s="205"/>
      <c r="BD117" s="205"/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208" t="s">
        <v>86</v>
      </c>
      <c r="BK117" s="205"/>
      <c r="BL117" s="205"/>
      <c r="BM117" s="205"/>
    </row>
    <row r="118" s="2" customFormat="1" ht="18" customHeight="1">
      <c r="A118" s="37"/>
      <c r="B118" s="38"/>
      <c r="C118" s="39"/>
      <c r="D118" s="139" t="s">
        <v>127</v>
      </c>
      <c r="E118" s="132"/>
      <c r="F118" s="132"/>
      <c r="G118" s="39"/>
      <c r="H118" s="39"/>
      <c r="I118" s="39"/>
      <c r="J118" s="133">
        <v>0</v>
      </c>
      <c r="K118" s="39"/>
      <c r="L118" s="204"/>
      <c r="M118" s="205"/>
      <c r="N118" s="206" t="s">
        <v>43</v>
      </c>
      <c r="O118" s="205"/>
      <c r="P118" s="205"/>
      <c r="Q118" s="205"/>
      <c r="R118" s="205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5"/>
      <c r="AG118" s="205"/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8" t="s">
        <v>125</v>
      </c>
      <c r="AZ118" s="205"/>
      <c r="BA118" s="205"/>
      <c r="BB118" s="205"/>
      <c r="BC118" s="205"/>
      <c r="BD118" s="205"/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08" t="s">
        <v>86</v>
      </c>
      <c r="BK118" s="205"/>
      <c r="BL118" s="205"/>
      <c r="BM118" s="205"/>
    </row>
    <row r="119" s="2" customFormat="1" ht="18" customHeight="1">
      <c r="A119" s="37"/>
      <c r="B119" s="38"/>
      <c r="C119" s="39"/>
      <c r="D119" s="139" t="s">
        <v>128</v>
      </c>
      <c r="E119" s="132"/>
      <c r="F119" s="132"/>
      <c r="G119" s="39"/>
      <c r="H119" s="39"/>
      <c r="I119" s="39"/>
      <c r="J119" s="133">
        <v>0</v>
      </c>
      <c r="K119" s="39"/>
      <c r="L119" s="204"/>
      <c r="M119" s="205"/>
      <c r="N119" s="206" t="s">
        <v>43</v>
      </c>
      <c r="O119" s="205"/>
      <c r="P119" s="205"/>
      <c r="Q119" s="205"/>
      <c r="R119" s="205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  <c r="AF119" s="205"/>
      <c r="AG119" s="205"/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8" t="s">
        <v>125</v>
      </c>
      <c r="AZ119" s="205"/>
      <c r="BA119" s="205"/>
      <c r="BB119" s="205"/>
      <c r="BC119" s="205"/>
      <c r="BD119" s="205"/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08" t="s">
        <v>86</v>
      </c>
      <c r="BK119" s="205"/>
      <c r="BL119" s="205"/>
      <c r="BM119" s="205"/>
    </row>
    <row r="120" s="2" customFormat="1" ht="18" customHeight="1">
      <c r="A120" s="37"/>
      <c r="B120" s="38"/>
      <c r="C120" s="39"/>
      <c r="D120" s="139" t="s">
        <v>129</v>
      </c>
      <c r="E120" s="132"/>
      <c r="F120" s="132"/>
      <c r="G120" s="39"/>
      <c r="H120" s="39"/>
      <c r="I120" s="39"/>
      <c r="J120" s="133">
        <v>0</v>
      </c>
      <c r="K120" s="39"/>
      <c r="L120" s="204"/>
      <c r="M120" s="205"/>
      <c r="N120" s="206" t="s">
        <v>43</v>
      </c>
      <c r="O120" s="205"/>
      <c r="P120" s="205"/>
      <c r="Q120" s="205"/>
      <c r="R120" s="205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5"/>
      <c r="AG120" s="205"/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8" t="s">
        <v>125</v>
      </c>
      <c r="AZ120" s="205"/>
      <c r="BA120" s="205"/>
      <c r="BB120" s="205"/>
      <c r="BC120" s="205"/>
      <c r="BD120" s="205"/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208" t="s">
        <v>86</v>
      </c>
      <c r="BK120" s="205"/>
      <c r="BL120" s="205"/>
      <c r="BM120" s="205"/>
    </row>
    <row r="121" s="2" customFormat="1" ht="18" customHeight="1">
      <c r="A121" s="37"/>
      <c r="B121" s="38"/>
      <c r="C121" s="39"/>
      <c r="D121" s="132" t="s">
        <v>130</v>
      </c>
      <c r="E121" s="39"/>
      <c r="F121" s="39"/>
      <c r="G121" s="39"/>
      <c r="H121" s="39"/>
      <c r="I121" s="39"/>
      <c r="J121" s="133">
        <f>ROUND(J30*T121,2)</f>
        <v>0</v>
      </c>
      <c r="K121" s="39"/>
      <c r="L121" s="204"/>
      <c r="M121" s="205"/>
      <c r="N121" s="206" t="s">
        <v>43</v>
      </c>
      <c r="O121" s="205"/>
      <c r="P121" s="205"/>
      <c r="Q121" s="205"/>
      <c r="R121" s="205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5"/>
      <c r="AG121" s="205"/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8" t="s">
        <v>131</v>
      </c>
      <c r="AZ121" s="205"/>
      <c r="BA121" s="205"/>
      <c r="BB121" s="205"/>
      <c r="BC121" s="205"/>
      <c r="BD121" s="205"/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08" t="s">
        <v>86</v>
      </c>
      <c r="BK121" s="205"/>
      <c r="BL121" s="205"/>
      <c r="BM121" s="205"/>
    </row>
    <row r="122" s="2" customForma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9.28" customHeight="1">
      <c r="A123" s="37"/>
      <c r="B123" s="38"/>
      <c r="C123" s="143" t="s">
        <v>97</v>
      </c>
      <c r="D123" s="144"/>
      <c r="E123" s="144"/>
      <c r="F123" s="144"/>
      <c r="G123" s="144"/>
      <c r="H123" s="144"/>
      <c r="I123" s="144"/>
      <c r="J123" s="145">
        <f>ROUND(J96+J115,2)</f>
        <v>0</v>
      </c>
      <c r="K123" s="144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8" s="2" customFormat="1" ht="6.96" customHeight="1">
      <c r="A128" s="37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4.96" customHeight="1">
      <c r="A129" s="37"/>
      <c r="B129" s="38"/>
      <c r="C129" s="20" t="s">
        <v>132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29" t="s">
        <v>16</v>
      </c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9"/>
      <c r="D132" s="39"/>
      <c r="E132" s="186" t="str">
        <f>E7</f>
        <v>Stavební úpravy - objekt k bydlení č.p. 1462/12</v>
      </c>
      <c r="F132" s="29"/>
      <c r="G132" s="29"/>
      <c r="H132" s="2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29" t="s">
        <v>99</v>
      </c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6.5" customHeight="1">
      <c r="A134" s="37"/>
      <c r="B134" s="38"/>
      <c r="C134" s="39"/>
      <c r="D134" s="39"/>
      <c r="E134" s="75" t="str">
        <f>E9</f>
        <v>01 - Stavební úpravy zádveří, kuchyně, kancelář - 1.NP</v>
      </c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29" t="s">
        <v>20</v>
      </c>
      <c r="D136" s="39"/>
      <c r="E136" s="39"/>
      <c r="F136" s="24" t="str">
        <f>F12</f>
        <v>p.č. 284,</v>
      </c>
      <c r="G136" s="39"/>
      <c r="H136" s="39"/>
      <c r="I136" s="29" t="s">
        <v>22</v>
      </c>
      <c r="J136" s="78" t="str">
        <f>IF(J12="","",J12)</f>
        <v>27. 7. 2020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9"/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5.15" customHeight="1">
      <c r="A138" s="37"/>
      <c r="B138" s="38"/>
      <c r="C138" s="29" t="s">
        <v>24</v>
      </c>
      <c r="D138" s="39"/>
      <c r="E138" s="39"/>
      <c r="F138" s="24" t="str">
        <f>E15</f>
        <v>MČ Praha 8, Zenklova 1/35, Praha 8</v>
      </c>
      <c r="G138" s="39"/>
      <c r="H138" s="39"/>
      <c r="I138" s="29" t="s">
        <v>30</v>
      </c>
      <c r="J138" s="33" t="str">
        <f>E21</f>
        <v>KFJ s.r.o.</v>
      </c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5.15" customHeight="1">
      <c r="A139" s="37"/>
      <c r="B139" s="38"/>
      <c r="C139" s="29" t="s">
        <v>28</v>
      </c>
      <c r="D139" s="39"/>
      <c r="E139" s="39"/>
      <c r="F139" s="24" t="str">
        <f>IF(E18="","",E18)</f>
        <v>Vyplň údaj</v>
      </c>
      <c r="G139" s="39"/>
      <c r="H139" s="39"/>
      <c r="I139" s="29" t="s">
        <v>33</v>
      </c>
      <c r="J139" s="33" t="str">
        <f>E24</f>
        <v>Kadeřábek</v>
      </c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0.32" customHeight="1">
      <c r="A140" s="37"/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11" customFormat="1" ht="29.28" customHeight="1">
      <c r="A141" s="210"/>
      <c r="B141" s="211"/>
      <c r="C141" s="212" t="s">
        <v>133</v>
      </c>
      <c r="D141" s="213" t="s">
        <v>63</v>
      </c>
      <c r="E141" s="213" t="s">
        <v>59</v>
      </c>
      <c r="F141" s="213" t="s">
        <v>60</v>
      </c>
      <c r="G141" s="213" t="s">
        <v>134</v>
      </c>
      <c r="H141" s="213" t="s">
        <v>135</v>
      </c>
      <c r="I141" s="213" t="s">
        <v>136</v>
      </c>
      <c r="J141" s="214" t="s">
        <v>104</v>
      </c>
      <c r="K141" s="215" t="s">
        <v>137</v>
      </c>
      <c r="L141" s="216"/>
      <c r="M141" s="99" t="s">
        <v>1</v>
      </c>
      <c r="N141" s="100" t="s">
        <v>42</v>
      </c>
      <c r="O141" s="100" t="s">
        <v>138</v>
      </c>
      <c r="P141" s="100" t="s">
        <v>139</v>
      </c>
      <c r="Q141" s="100" t="s">
        <v>140</v>
      </c>
      <c r="R141" s="100" t="s">
        <v>141</v>
      </c>
      <c r="S141" s="100" t="s">
        <v>142</v>
      </c>
      <c r="T141" s="101" t="s">
        <v>143</v>
      </c>
      <c r="U141" s="210"/>
      <c r="V141" s="210"/>
      <c r="W141" s="210"/>
      <c r="X141" s="210"/>
      <c r="Y141" s="210"/>
      <c r="Z141" s="210"/>
      <c r="AA141" s="210"/>
      <c r="AB141" s="210"/>
      <c r="AC141" s="210"/>
      <c r="AD141" s="210"/>
      <c r="AE141" s="210"/>
    </row>
    <row r="142" s="2" customFormat="1" ht="22.8" customHeight="1">
      <c r="A142" s="37"/>
      <c r="B142" s="38"/>
      <c r="C142" s="106" t="s">
        <v>144</v>
      </c>
      <c r="D142" s="39"/>
      <c r="E142" s="39"/>
      <c r="F142" s="39"/>
      <c r="G142" s="39"/>
      <c r="H142" s="39"/>
      <c r="I142" s="39"/>
      <c r="J142" s="217">
        <f>BK142</f>
        <v>0</v>
      </c>
      <c r="K142" s="39"/>
      <c r="L142" s="40"/>
      <c r="M142" s="102"/>
      <c r="N142" s="218"/>
      <c r="O142" s="103"/>
      <c r="P142" s="219">
        <f>P143+P167+P238</f>
        <v>0</v>
      </c>
      <c r="Q142" s="103"/>
      <c r="R142" s="219">
        <f>R143+R167+R238</f>
        <v>3.5576276099999999</v>
      </c>
      <c r="S142" s="103"/>
      <c r="T142" s="220">
        <f>T143+T167+T238</f>
        <v>1.9450116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4" t="s">
        <v>77</v>
      </c>
      <c r="AU142" s="14" t="s">
        <v>106</v>
      </c>
      <c r="BK142" s="221">
        <f>BK143+BK167+BK238</f>
        <v>0</v>
      </c>
    </row>
    <row r="143" s="12" customFormat="1" ht="25.92" customHeight="1">
      <c r="A143" s="12"/>
      <c r="B143" s="222"/>
      <c r="C143" s="223"/>
      <c r="D143" s="224" t="s">
        <v>77</v>
      </c>
      <c r="E143" s="225" t="s">
        <v>145</v>
      </c>
      <c r="F143" s="225" t="s">
        <v>146</v>
      </c>
      <c r="G143" s="223"/>
      <c r="H143" s="223"/>
      <c r="I143" s="226"/>
      <c r="J143" s="227">
        <f>BK143</f>
        <v>0</v>
      </c>
      <c r="K143" s="223"/>
      <c r="L143" s="228"/>
      <c r="M143" s="229"/>
      <c r="N143" s="230"/>
      <c r="O143" s="230"/>
      <c r="P143" s="231">
        <f>P144+P150+P155+P164</f>
        <v>0</v>
      </c>
      <c r="Q143" s="230"/>
      <c r="R143" s="231">
        <f>R144+R150+R155+R164</f>
        <v>2.29049412</v>
      </c>
      <c r="S143" s="230"/>
      <c r="T143" s="232">
        <f>T144+T150+T155+T164</f>
        <v>1.7670060000000001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3" t="s">
        <v>86</v>
      </c>
      <c r="AT143" s="234" t="s">
        <v>77</v>
      </c>
      <c r="AU143" s="234" t="s">
        <v>78</v>
      </c>
      <c r="AY143" s="233" t="s">
        <v>147</v>
      </c>
      <c r="BK143" s="235">
        <f>BK144+BK150+BK155+BK164</f>
        <v>0</v>
      </c>
    </row>
    <row r="144" s="12" customFormat="1" ht="22.8" customHeight="1">
      <c r="A144" s="12"/>
      <c r="B144" s="222"/>
      <c r="C144" s="223"/>
      <c r="D144" s="224" t="s">
        <v>77</v>
      </c>
      <c r="E144" s="236" t="s">
        <v>148</v>
      </c>
      <c r="F144" s="236" t="s">
        <v>149</v>
      </c>
      <c r="G144" s="223"/>
      <c r="H144" s="223"/>
      <c r="I144" s="226"/>
      <c r="J144" s="237">
        <f>BK144</f>
        <v>0</v>
      </c>
      <c r="K144" s="223"/>
      <c r="L144" s="228"/>
      <c r="M144" s="229"/>
      <c r="N144" s="230"/>
      <c r="O144" s="230"/>
      <c r="P144" s="231">
        <f>SUM(P145:P149)</f>
        <v>0</v>
      </c>
      <c r="Q144" s="230"/>
      <c r="R144" s="231">
        <f>SUM(R145:R149)</f>
        <v>2.2857681200000002</v>
      </c>
      <c r="S144" s="230"/>
      <c r="T144" s="232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3" t="s">
        <v>86</v>
      </c>
      <c r="AT144" s="234" t="s">
        <v>77</v>
      </c>
      <c r="AU144" s="234" t="s">
        <v>86</v>
      </c>
      <c r="AY144" s="233" t="s">
        <v>147</v>
      </c>
      <c r="BK144" s="235">
        <f>SUM(BK145:BK149)</f>
        <v>0</v>
      </c>
    </row>
    <row r="145" s="2" customFormat="1" ht="24.15" customHeight="1">
      <c r="A145" s="37"/>
      <c r="B145" s="38"/>
      <c r="C145" s="238" t="s">
        <v>86</v>
      </c>
      <c r="D145" s="238" t="s">
        <v>150</v>
      </c>
      <c r="E145" s="239" t="s">
        <v>151</v>
      </c>
      <c r="F145" s="240" t="s">
        <v>152</v>
      </c>
      <c r="G145" s="241" t="s">
        <v>153</v>
      </c>
      <c r="H145" s="242">
        <v>0.83999999999999997</v>
      </c>
      <c r="I145" s="243"/>
      <c r="J145" s="244">
        <f>ROUND(I145*H145,2)</f>
        <v>0</v>
      </c>
      <c r="K145" s="245"/>
      <c r="L145" s="40"/>
      <c r="M145" s="246" t="s">
        <v>1</v>
      </c>
      <c r="N145" s="247" t="s">
        <v>43</v>
      </c>
      <c r="O145" s="90"/>
      <c r="P145" s="248">
        <f>O145*H145</f>
        <v>0</v>
      </c>
      <c r="Q145" s="248">
        <v>0.020480000000000002</v>
      </c>
      <c r="R145" s="248">
        <f>Q145*H145</f>
        <v>0.017203200000000002</v>
      </c>
      <c r="S145" s="248">
        <v>0</v>
      </c>
      <c r="T145" s="24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0" t="s">
        <v>154</v>
      </c>
      <c r="AT145" s="250" t="s">
        <v>150</v>
      </c>
      <c r="AU145" s="250" t="s">
        <v>88</v>
      </c>
      <c r="AY145" s="14" t="s">
        <v>147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4" t="s">
        <v>86</v>
      </c>
      <c r="BK145" s="138">
        <f>ROUND(I145*H145,2)</f>
        <v>0</v>
      </c>
      <c r="BL145" s="14" t="s">
        <v>154</v>
      </c>
      <c r="BM145" s="250" t="s">
        <v>155</v>
      </c>
    </row>
    <row r="146" s="2" customFormat="1">
      <c r="A146" s="37"/>
      <c r="B146" s="38"/>
      <c r="C146" s="39"/>
      <c r="D146" s="251" t="s">
        <v>156</v>
      </c>
      <c r="E146" s="39"/>
      <c r="F146" s="252" t="s">
        <v>157</v>
      </c>
      <c r="G146" s="39"/>
      <c r="H146" s="39"/>
      <c r="I146" s="207"/>
      <c r="J146" s="39"/>
      <c r="K146" s="39"/>
      <c r="L146" s="40"/>
      <c r="M146" s="253"/>
      <c r="N146" s="25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4" t="s">
        <v>156</v>
      </c>
      <c r="AU146" s="14" t="s">
        <v>88</v>
      </c>
    </row>
    <row r="147" s="2" customFormat="1" ht="24.15" customHeight="1">
      <c r="A147" s="37"/>
      <c r="B147" s="38"/>
      <c r="C147" s="238" t="s">
        <v>88</v>
      </c>
      <c r="D147" s="238" t="s">
        <v>150</v>
      </c>
      <c r="E147" s="239" t="s">
        <v>158</v>
      </c>
      <c r="F147" s="240" t="s">
        <v>159</v>
      </c>
      <c r="G147" s="241" t="s">
        <v>153</v>
      </c>
      <c r="H147" s="242">
        <v>76.859999999999999</v>
      </c>
      <c r="I147" s="243"/>
      <c r="J147" s="244">
        <f>ROUND(I147*H147,2)</f>
        <v>0</v>
      </c>
      <c r="K147" s="245"/>
      <c r="L147" s="40"/>
      <c r="M147" s="246" t="s">
        <v>1</v>
      </c>
      <c r="N147" s="247" t="s">
        <v>43</v>
      </c>
      <c r="O147" s="90"/>
      <c r="P147" s="248">
        <f>O147*H147</f>
        <v>0</v>
      </c>
      <c r="Q147" s="248">
        <v>0.028400000000000002</v>
      </c>
      <c r="R147" s="248">
        <f>Q147*H147</f>
        <v>2.1828240000000001</v>
      </c>
      <c r="S147" s="248">
        <v>0</v>
      </c>
      <c r="T147" s="24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0" t="s">
        <v>154</v>
      </c>
      <c r="AT147" s="250" t="s">
        <v>150</v>
      </c>
      <c r="AU147" s="250" t="s">
        <v>88</v>
      </c>
      <c r="AY147" s="14" t="s">
        <v>147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4" t="s">
        <v>86</v>
      </c>
      <c r="BK147" s="138">
        <f>ROUND(I147*H147,2)</f>
        <v>0</v>
      </c>
      <c r="BL147" s="14" t="s">
        <v>154</v>
      </c>
      <c r="BM147" s="250" t="s">
        <v>160</v>
      </c>
    </row>
    <row r="148" s="2" customFormat="1" ht="24.15" customHeight="1">
      <c r="A148" s="37"/>
      <c r="B148" s="38"/>
      <c r="C148" s="238" t="s">
        <v>161</v>
      </c>
      <c r="D148" s="238" t="s">
        <v>150</v>
      </c>
      <c r="E148" s="239" t="s">
        <v>162</v>
      </c>
      <c r="F148" s="240" t="s">
        <v>163</v>
      </c>
      <c r="G148" s="241" t="s">
        <v>164</v>
      </c>
      <c r="H148" s="242">
        <v>0.037999999999999999</v>
      </c>
      <c r="I148" s="243"/>
      <c r="J148" s="244">
        <f>ROUND(I148*H148,2)</f>
        <v>0</v>
      </c>
      <c r="K148" s="245"/>
      <c r="L148" s="40"/>
      <c r="M148" s="246" t="s">
        <v>1</v>
      </c>
      <c r="N148" s="247" t="s">
        <v>43</v>
      </c>
      <c r="O148" s="90"/>
      <c r="P148" s="248">
        <f>O148*H148</f>
        <v>0</v>
      </c>
      <c r="Q148" s="248">
        <v>2.2563399999999998</v>
      </c>
      <c r="R148" s="248">
        <f>Q148*H148</f>
        <v>0.085740919999999984</v>
      </c>
      <c r="S148" s="248">
        <v>0</v>
      </c>
      <c r="T148" s="24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0" t="s">
        <v>154</v>
      </c>
      <c r="AT148" s="250" t="s">
        <v>150</v>
      </c>
      <c r="AU148" s="250" t="s">
        <v>88</v>
      </c>
      <c r="AY148" s="14" t="s">
        <v>147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4" t="s">
        <v>86</v>
      </c>
      <c r="BK148" s="138">
        <f>ROUND(I148*H148,2)</f>
        <v>0</v>
      </c>
      <c r="BL148" s="14" t="s">
        <v>154</v>
      </c>
      <c r="BM148" s="250" t="s">
        <v>165</v>
      </c>
    </row>
    <row r="149" s="2" customFormat="1">
      <c r="A149" s="37"/>
      <c r="B149" s="38"/>
      <c r="C149" s="39"/>
      <c r="D149" s="251" t="s">
        <v>156</v>
      </c>
      <c r="E149" s="39"/>
      <c r="F149" s="252" t="s">
        <v>166</v>
      </c>
      <c r="G149" s="39"/>
      <c r="H149" s="39"/>
      <c r="I149" s="207"/>
      <c r="J149" s="39"/>
      <c r="K149" s="39"/>
      <c r="L149" s="40"/>
      <c r="M149" s="253"/>
      <c r="N149" s="25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4" t="s">
        <v>156</v>
      </c>
      <c r="AU149" s="14" t="s">
        <v>88</v>
      </c>
    </row>
    <row r="150" s="12" customFormat="1" ht="22.8" customHeight="1">
      <c r="A150" s="12"/>
      <c r="B150" s="222"/>
      <c r="C150" s="223"/>
      <c r="D150" s="224" t="s">
        <v>77</v>
      </c>
      <c r="E150" s="236" t="s">
        <v>167</v>
      </c>
      <c r="F150" s="236" t="s">
        <v>168</v>
      </c>
      <c r="G150" s="223"/>
      <c r="H150" s="223"/>
      <c r="I150" s="226"/>
      <c r="J150" s="237">
        <f>BK150</f>
        <v>0</v>
      </c>
      <c r="K150" s="223"/>
      <c r="L150" s="228"/>
      <c r="M150" s="229"/>
      <c r="N150" s="230"/>
      <c r="O150" s="230"/>
      <c r="P150" s="231">
        <f>SUM(P151:P154)</f>
        <v>0</v>
      </c>
      <c r="Q150" s="230"/>
      <c r="R150" s="231">
        <f>SUM(R151:R154)</f>
        <v>0.0047259999999999993</v>
      </c>
      <c r="S150" s="230"/>
      <c r="T150" s="232">
        <f>SUM(T151:T154)</f>
        <v>1.7670060000000001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3" t="s">
        <v>86</v>
      </c>
      <c r="AT150" s="234" t="s">
        <v>77</v>
      </c>
      <c r="AU150" s="234" t="s">
        <v>86</v>
      </c>
      <c r="AY150" s="233" t="s">
        <v>147</v>
      </c>
      <c r="BK150" s="235">
        <f>SUM(BK151:BK154)</f>
        <v>0</v>
      </c>
    </row>
    <row r="151" s="2" customFormat="1" ht="24.15" customHeight="1">
      <c r="A151" s="37"/>
      <c r="B151" s="38"/>
      <c r="C151" s="238" t="s">
        <v>154</v>
      </c>
      <c r="D151" s="238" t="s">
        <v>150</v>
      </c>
      <c r="E151" s="239" t="s">
        <v>169</v>
      </c>
      <c r="F151" s="240" t="s">
        <v>170</v>
      </c>
      <c r="G151" s="241" t="s">
        <v>153</v>
      </c>
      <c r="H151" s="242">
        <v>27.800000000000001</v>
      </c>
      <c r="I151" s="243"/>
      <c r="J151" s="244">
        <f>ROUND(I151*H151,2)</f>
        <v>0</v>
      </c>
      <c r="K151" s="245"/>
      <c r="L151" s="40"/>
      <c r="M151" s="246" t="s">
        <v>1</v>
      </c>
      <c r="N151" s="247" t="s">
        <v>43</v>
      </c>
      <c r="O151" s="90"/>
      <c r="P151" s="248">
        <f>O151*H151</f>
        <v>0</v>
      </c>
      <c r="Q151" s="248">
        <v>0.00012999999999999999</v>
      </c>
      <c r="R151" s="248">
        <f>Q151*H151</f>
        <v>0.0036139999999999996</v>
      </c>
      <c r="S151" s="248">
        <v>0</v>
      </c>
      <c r="T151" s="24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0" t="s">
        <v>154</v>
      </c>
      <c r="AT151" s="250" t="s">
        <v>150</v>
      </c>
      <c r="AU151" s="250" t="s">
        <v>88</v>
      </c>
      <c r="AY151" s="14" t="s">
        <v>147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4" t="s">
        <v>86</v>
      </c>
      <c r="BK151" s="138">
        <f>ROUND(I151*H151,2)</f>
        <v>0</v>
      </c>
      <c r="BL151" s="14" t="s">
        <v>154</v>
      </c>
      <c r="BM151" s="250" t="s">
        <v>171</v>
      </c>
    </row>
    <row r="152" s="2" customFormat="1" ht="24.15" customHeight="1">
      <c r="A152" s="37"/>
      <c r="B152" s="38"/>
      <c r="C152" s="238" t="s">
        <v>172</v>
      </c>
      <c r="D152" s="238" t="s">
        <v>150</v>
      </c>
      <c r="E152" s="239" t="s">
        <v>173</v>
      </c>
      <c r="F152" s="240" t="s">
        <v>174</v>
      </c>
      <c r="G152" s="241" t="s">
        <v>153</v>
      </c>
      <c r="H152" s="242">
        <v>27.800000000000001</v>
      </c>
      <c r="I152" s="243"/>
      <c r="J152" s="244">
        <f>ROUND(I152*H152,2)</f>
        <v>0</v>
      </c>
      <c r="K152" s="245"/>
      <c r="L152" s="40"/>
      <c r="M152" s="246" t="s">
        <v>1</v>
      </c>
      <c r="N152" s="247" t="s">
        <v>43</v>
      </c>
      <c r="O152" s="90"/>
      <c r="P152" s="248">
        <f>O152*H152</f>
        <v>0</v>
      </c>
      <c r="Q152" s="248">
        <v>4.0000000000000003E-05</v>
      </c>
      <c r="R152" s="248">
        <f>Q152*H152</f>
        <v>0.0011120000000000001</v>
      </c>
      <c r="S152" s="248">
        <v>0</v>
      </c>
      <c r="T152" s="24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0" t="s">
        <v>154</v>
      </c>
      <c r="AT152" s="250" t="s">
        <v>150</v>
      </c>
      <c r="AU152" s="250" t="s">
        <v>88</v>
      </c>
      <c r="AY152" s="14" t="s">
        <v>147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4" t="s">
        <v>86</v>
      </c>
      <c r="BK152" s="138">
        <f>ROUND(I152*H152,2)</f>
        <v>0</v>
      </c>
      <c r="BL152" s="14" t="s">
        <v>154</v>
      </c>
      <c r="BM152" s="250" t="s">
        <v>175</v>
      </c>
    </row>
    <row r="153" s="2" customFormat="1" ht="14.4" customHeight="1">
      <c r="A153" s="37"/>
      <c r="B153" s="38"/>
      <c r="C153" s="238" t="s">
        <v>148</v>
      </c>
      <c r="D153" s="238" t="s">
        <v>150</v>
      </c>
      <c r="E153" s="239" t="s">
        <v>176</v>
      </c>
      <c r="F153" s="240" t="s">
        <v>177</v>
      </c>
      <c r="G153" s="241" t="s">
        <v>153</v>
      </c>
      <c r="H153" s="242">
        <v>5.1820000000000004</v>
      </c>
      <c r="I153" s="243"/>
      <c r="J153" s="244">
        <f>ROUND(I153*H153,2)</f>
        <v>0</v>
      </c>
      <c r="K153" s="245"/>
      <c r="L153" s="40"/>
      <c r="M153" s="246" t="s">
        <v>1</v>
      </c>
      <c r="N153" s="247" t="s">
        <v>43</v>
      </c>
      <c r="O153" s="90"/>
      <c r="P153" s="248">
        <f>O153*H153</f>
        <v>0</v>
      </c>
      <c r="Q153" s="248">
        <v>0</v>
      </c>
      <c r="R153" s="248">
        <f>Q153*H153</f>
        <v>0</v>
      </c>
      <c r="S153" s="248">
        <v>0.26100000000000001</v>
      </c>
      <c r="T153" s="249">
        <f>S153*H153</f>
        <v>1.3525020000000001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0" t="s">
        <v>154</v>
      </c>
      <c r="AT153" s="250" t="s">
        <v>150</v>
      </c>
      <c r="AU153" s="250" t="s">
        <v>88</v>
      </c>
      <c r="AY153" s="14" t="s">
        <v>147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4" t="s">
        <v>86</v>
      </c>
      <c r="BK153" s="138">
        <f>ROUND(I153*H153,2)</f>
        <v>0</v>
      </c>
      <c r="BL153" s="14" t="s">
        <v>154</v>
      </c>
      <c r="BM153" s="250" t="s">
        <v>178</v>
      </c>
    </row>
    <row r="154" s="2" customFormat="1" ht="14.4" customHeight="1">
      <c r="A154" s="37"/>
      <c r="B154" s="38"/>
      <c r="C154" s="238" t="s">
        <v>179</v>
      </c>
      <c r="D154" s="238" t="s">
        <v>150</v>
      </c>
      <c r="E154" s="239" t="s">
        <v>180</v>
      </c>
      <c r="F154" s="240" t="s">
        <v>181</v>
      </c>
      <c r="G154" s="241" t="s">
        <v>153</v>
      </c>
      <c r="H154" s="242">
        <v>5.4539999999999997</v>
      </c>
      <c r="I154" s="243"/>
      <c r="J154" s="244">
        <f>ROUND(I154*H154,2)</f>
        <v>0</v>
      </c>
      <c r="K154" s="245"/>
      <c r="L154" s="40"/>
      <c r="M154" s="246" t="s">
        <v>1</v>
      </c>
      <c r="N154" s="247" t="s">
        <v>43</v>
      </c>
      <c r="O154" s="90"/>
      <c r="P154" s="248">
        <f>O154*H154</f>
        <v>0</v>
      </c>
      <c r="Q154" s="248">
        <v>0</v>
      </c>
      <c r="R154" s="248">
        <f>Q154*H154</f>
        <v>0</v>
      </c>
      <c r="S154" s="248">
        <v>0.075999999999999998</v>
      </c>
      <c r="T154" s="249">
        <f>S154*H154</f>
        <v>0.41450399999999998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0" t="s">
        <v>154</v>
      </c>
      <c r="AT154" s="250" t="s">
        <v>150</v>
      </c>
      <c r="AU154" s="250" t="s">
        <v>88</v>
      </c>
      <c r="AY154" s="14" t="s">
        <v>147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4" t="s">
        <v>86</v>
      </c>
      <c r="BK154" s="138">
        <f>ROUND(I154*H154,2)</f>
        <v>0</v>
      </c>
      <c r="BL154" s="14" t="s">
        <v>154</v>
      </c>
      <c r="BM154" s="250" t="s">
        <v>182</v>
      </c>
    </row>
    <row r="155" s="12" customFormat="1" ht="22.8" customHeight="1">
      <c r="A155" s="12"/>
      <c r="B155" s="222"/>
      <c r="C155" s="223"/>
      <c r="D155" s="224" t="s">
        <v>77</v>
      </c>
      <c r="E155" s="236" t="s">
        <v>183</v>
      </c>
      <c r="F155" s="236" t="s">
        <v>184</v>
      </c>
      <c r="G155" s="223"/>
      <c r="H155" s="223"/>
      <c r="I155" s="226"/>
      <c r="J155" s="237">
        <f>BK155</f>
        <v>0</v>
      </c>
      <c r="K155" s="223"/>
      <c r="L155" s="228"/>
      <c r="M155" s="229"/>
      <c r="N155" s="230"/>
      <c r="O155" s="230"/>
      <c r="P155" s="231">
        <f>SUM(P156:P163)</f>
        <v>0</v>
      </c>
      <c r="Q155" s="230"/>
      <c r="R155" s="231">
        <f>SUM(R156:R163)</f>
        <v>0</v>
      </c>
      <c r="S155" s="230"/>
      <c r="T155" s="232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3" t="s">
        <v>86</v>
      </c>
      <c r="AT155" s="234" t="s">
        <v>77</v>
      </c>
      <c r="AU155" s="234" t="s">
        <v>86</v>
      </c>
      <c r="AY155" s="233" t="s">
        <v>147</v>
      </c>
      <c r="BK155" s="235">
        <f>SUM(BK156:BK163)</f>
        <v>0</v>
      </c>
    </row>
    <row r="156" s="2" customFormat="1" ht="14.4" customHeight="1">
      <c r="A156" s="37"/>
      <c r="B156" s="38"/>
      <c r="C156" s="238" t="s">
        <v>185</v>
      </c>
      <c r="D156" s="238" t="s">
        <v>150</v>
      </c>
      <c r="E156" s="239" t="s">
        <v>186</v>
      </c>
      <c r="F156" s="240" t="s">
        <v>187</v>
      </c>
      <c r="G156" s="241" t="s">
        <v>188</v>
      </c>
      <c r="H156" s="242">
        <v>1.9450000000000001</v>
      </c>
      <c r="I156" s="243"/>
      <c r="J156" s="244">
        <f>ROUND(I156*H156,2)</f>
        <v>0</v>
      </c>
      <c r="K156" s="245"/>
      <c r="L156" s="40"/>
      <c r="M156" s="246" t="s">
        <v>1</v>
      </c>
      <c r="N156" s="247" t="s">
        <v>43</v>
      </c>
      <c r="O156" s="90"/>
      <c r="P156" s="248">
        <f>O156*H156</f>
        <v>0</v>
      </c>
      <c r="Q156" s="248">
        <v>0</v>
      </c>
      <c r="R156" s="248">
        <f>Q156*H156</f>
        <v>0</v>
      </c>
      <c r="S156" s="248">
        <v>0</v>
      </c>
      <c r="T156" s="24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0" t="s">
        <v>154</v>
      </c>
      <c r="AT156" s="250" t="s">
        <v>150</v>
      </c>
      <c r="AU156" s="250" t="s">
        <v>88</v>
      </c>
      <c r="AY156" s="14" t="s">
        <v>147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4" t="s">
        <v>86</v>
      </c>
      <c r="BK156" s="138">
        <f>ROUND(I156*H156,2)</f>
        <v>0</v>
      </c>
      <c r="BL156" s="14" t="s">
        <v>154</v>
      </c>
      <c r="BM156" s="250" t="s">
        <v>189</v>
      </c>
    </row>
    <row r="157" s="2" customFormat="1" ht="24.15" customHeight="1">
      <c r="A157" s="37"/>
      <c r="B157" s="38"/>
      <c r="C157" s="238" t="s">
        <v>167</v>
      </c>
      <c r="D157" s="238" t="s">
        <v>150</v>
      </c>
      <c r="E157" s="239" t="s">
        <v>190</v>
      </c>
      <c r="F157" s="240" t="s">
        <v>191</v>
      </c>
      <c r="G157" s="241" t="s">
        <v>188</v>
      </c>
      <c r="H157" s="242">
        <v>1.9450000000000001</v>
      </c>
      <c r="I157" s="243"/>
      <c r="J157" s="244">
        <f>ROUND(I157*H157,2)</f>
        <v>0</v>
      </c>
      <c r="K157" s="245"/>
      <c r="L157" s="40"/>
      <c r="M157" s="246" t="s">
        <v>1</v>
      </c>
      <c r="N157" s="247" t="s">
        <v>43</v>
      </c>
      <c r="O157" s="90"/>
      <c r="P157" s="248">
        <f>O157*H157</f>
        <v>0</v>
      </c>
      <c r="Q157" s="248">
        <v>0</v>
      </c>
      <c r="R157" s="248">
        <f>Q157*H157</f>
        <v>0</v>
      </c>
      <c r="S157" s="248">
        <v>0</v>
      </c>
      <c r="T157" s="24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0" t="s">
        <v>154</v>
      </c>
      <c r="AT157" s="250" t="s">
        <v>150</v>
      </c>
      <c r="AU157" s="250" t="s">
        <v>88</v>
      </c>
      <c r="AY157" s="14" t="s">
        <v>147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4" t="s">
        <v>86</v>
      </c>
      <c r="BK157" s="138">
        <f>ROUND(I157*H157,2)</f>
        <v>0</v>
      </c>
      <c r="BL157" s="14" t="s">
        <v>154</v>
      </c>
      <c r="BM157" s="250" t="s">
        <v>192</v>
      </c>
    </row>
    <row r="158" s="2" customFormat="1" ht="24.15" customHeight="1">
      <c r="A158" s="37"/>
      <c r="B158" s="38"/>
      <c r="C158" s="238" t="s">
        <v>193</v>
      </c>
      <c r="D158" s="238" t="s">
        <v>150</v>
      </c>
      <c r="E158" s="239" t="s">
        <v>194</v>
      </c>
      <c r="F158" s="240" t="s">
        <v>195</v>
      </c>
      <c r="G158" s="241" t="s">
        <v>188</v>
      </c>
      <c r="H158" s="242">
        <v>19.449999999999999</v>
      </c>
      <c r="I158" s="243"/>
      <c r="J158" s="244">
        <f>ROUND(I158*H158,2)</f>
        <v>0</v>
      </c>
      <c r="K158" s="245"/>
      <c r="L158" s="40"/>
      <c r="M158" s="246" t="s">
        <v>1</v>
      </c>
      <c r="N158" s="247" t="s">
        <v>43</v>
      </c>
      <c r="O158" s="90"/>
      <c r="P158" s="248">
        <f>O158*H158</f>
        <v>0</v>
      </c>
      <c r="Q158" s="248">
        <v>0</v>
      </c>
      <c r="R158" s="248">
        <f>Q158*H158</f>
        <v>0</v>
      </c>
      <c r="S158" s="248">
        <v>0</v>
      </c>
      <c r="T158" s="24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0" t="s">
        <v>154</v>
      </c>
      <c r="AT158" s="250" t="s">
        <v>150</v>
      </c>
      <c r="AU158" s="250" t="s">
        <v>88</v>
      </c>
      <c r="AY158" s="14" t="s">
        <v>147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4" t="s">
        <v>86</v>
      </c>
      <c r="BK158" s="138">
        <f>ROUND(I158*H158,2)</f>
        <v>0</v>
      </c>
      <c r="BL158" s="14" t="s">
        <v>154</v>
      </c>
      <c r="BM158" s="250" t="s">
        <v>196</v>
      </c>
    </row>
    <row r="159" s="2" customFormat="1">
      <c r="A159" s="37"/>
      <c r="B159" s="38"/>
      <c r="C159" s="39"/>
      <c r="D159" s="251" t="s">
        <v>156</v>
      </c>
      <c r="E159" s="39"/>
      <c r="F159" s="252" t="s">
        <v>197</v>
      </c>
      <c r="G159" s="39"/>
      <c r="H159" s="39"/>
      <c r="I159" s="207"/>
      <c r="J159" s="39"/>
      <c r="K159" s="39"/>
      <c r="L159" s="40"/>
      <c r="M159" s="253"/>
      <c r="N159" s="25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4" t="s">
        <v>156</v>
      </c>
      <c r="AU159" s="14" t="s">
        <v>88</v>
      </c>
    </row>
    <row r="160" s="2" customFormat="1" ht="24.15" customHeight="1">
      <c r="A160" s="37"/>
      <c r="B160" s="38"/>
      <c r="C160" s="238" t="s">
        <v>198</v>
      </c>
      <c r="D160" s="238" t="s">
        <v>150</v>
      </c>
      <c r="E160" s="239" t="s">
        <v>199</v>
      </c>
      <c r="F160" s="240" t="s">
        <v>200</v>
      </c>
      <c r="G160" s="241" t="s">
        <v>188</v>
      </c>
      <c r="H160" s="242">
        <v>1.9450000000000001</v>
      </c>
      <c r="I160" s="243"/>
      <c r="J160" s="244">
        <f>ROUND(I160*H160,2)</f>
        <v>0</v>
      </c>
      <c r="K160" s="245"/>
      <c r="L160" s="40"/>
      <c r="M160" s="246" t="s">
        <v>1</v>
      </c>
      <c r="N160" s="247" t="s">
        <v>43</v>
      </c>
      <c r="O160" s="90"/>
      <c r="P160" s="248">
        <f>O160*H160</f>
        <v>0</v>
      </c>
      <c r="Q160" s="248">
        <v>0</v>
      </c>
      <c r="R160" s="248">
        <f>Q160*H160</f>
        <v>0</v>
      </c>
      <c r="S160" s="248">
        <v>0</v>
      </c>
      <c r="T160" s="24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0" t="s">
        <v>154</v>
      </c>
      <c r="AT160" s="250" t="s">
        <v>150</v>
      </c>
      <c r="AU160" s="250" t="s">
        <v>88</v>
      </c>
      <c r="AY160" s="14" t="s">
        <v>147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4" t="s">
        <v>86</v>
      </c>
      <c r="BK160" s="138">
        <f>ROUND(I160*H160,2)</f>
        <v>0</v>
      </c>
      <c r="BL160" s="14" t="s">
        <v>154</v>
      </c>
      <c r="BM160" s="250" t="s">
        <v>201</v>
      </c>
    </row>
    <row r="161" s="2" customFormat="1" ht="24.15" customHeight="1">
      <c r="A161" s="37"/>
      <c r="B161" s="38"/>
      <c r="C161" s="238" t="s">
        <v>202</v>
      </c>
      <c r="D161" s="238" t="s">
        <v>150</v>
      </c>
      <c r="E161" s="239" t="s">
        <v>203</v>
      </c>
      <c r="F161" s="240" t="s">
        <v>204</v>
      </c>
      <c r="G161" s="241" t="s">
        <v>188</v>
      </c>
      <c r="H161" s="242">
        <v>56.405000000000001</v>
      </c>
      <c r="I161" s="243"/>
      <c r="J161" s="244">
        <f>ROUND(I161*H161,2)</f>
        <v>0</v>
      </c>
      <c r="K161" s="245"/>
      <c r="L161" s="40"/>
      <c r="M161" s="246" t="s">
        <v>1</v>
      </c>
      <c r="N161" s="247" t="s">
        <v>43</v>
      </c>
      <c r="O161" s="90"/>
      <c r="P161" s="248">
        <f>O161*H161</f>
        <v>0</v>
      </c>
      <c r="Q161" s="248">
        <v>0</v>
      </c>
      <c r="R161" s="248">
        <f>Q161*H161</f>
        <v>0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154</v>
      </c>
      <c r="AT161" s="250" t="s">
        <v>150</v>
      </c>
      <c r="AU161" s="250" t="s">
        <v>88</v>
      </c>
      <c r="AY161" s="14" t="s">
        <v>147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4" t="s">
        <v>86</v>
      </c>
      <c r="BK161" s="138">
        <f>ROUND(I161*H161,2)</f>
        <v>0</v>
      </c>
      <c r="BL161" s="14" t="s">
        <v>154</v>
      </c>
      <c r="BM161" s="250" t="s">
        <v>205</v>
      </c>
    </row>
    <row r="162" s="2" customFormat="1">
      <c r="A162" s="37"/>
      <c r="B162" s="38"/>
      <c r="C162" s="39"/>
      <c r="D162" s="251" t="s">
        <v>156</v>
      </c>
      <c r="E162" s="39"/>
      <c r="F162" s="252" t="s">
        <v>206</v>
      </c>
      <c r="G162" s="39"/>
      <c r="H162" s="39"/>
      <c r="I162" s="207"/>
      <c r="J162" s="39"/>
      <c r="K162" s="39"/>
      <c r="L162" s="40"/>
      <c r="M162" s="253"/>
      <c r="N162" s="25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4" t="s">
        <v>156</v>
      </c>
      <c r="AU162" s="14" t="s">
        <v>88</v>
      </c>
    </row>
    <row r="163" s="2" customFormat="1" ht="24.15" customHeight="1">
      <c r="A163" s="37"/>
      <c r="B163" s="38"/>
      <c r="C163" s="238" t="s">
        <v>207</v>
      </c>
      <c r="D163" s="238" t="s">
        <v>150</v>
      </c>
      <c r="E163" s="239" t="s">
        <v>208</v>
      </c>
      <c r="F163" s="240" t="s">
        <v>209</v>
      </c>
      <c r="G163" s="241" t="s">
        <v>188</v>
      </c>
      <c r="H163" s="242">
        <v>1.669</v>
      </c>
      <c r="I163" s="243"/>
      <c r="J163" s="244">
        <f>ROUND(I163*H163,2)</f>
        <v>0</v>
      </c>
      <c r="K163" s="245"/>
      <c r="L163" s="40"/>
      <c r="M163" s="246" t="s">
        <v>1</v>
      </c>
      <c r="N163" s="247" t="s">
        <v>43</v>
      </c>
      <c r="O163" s="90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154</v>
      </c>
      <c r="AT163" s="250" t="s">
        <v>150</v>
      </c>
      <c r="AU163" s="250" t="s">
        <v>88</v>
      </c>
      <c r="AY163" s="14" t="s">
        <v>147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4" t="s">
        <v>86</v>
      </c>
      <c r="BK163" s="138">
        <f>ROUND(I163*H163,2)</f>
        <v>0</v>
      </c>
      <c r="BL163" s="14" t="s">
        <v>154</v>
      </c>
      <c r="BM163" s="250" t="s">
        <v>210</v>
      </c>
    </row>
    <row r="164" s="12" customFormat="1" ht="22.8" customHeight="1">
      <c r="A164" s="12"/>
      <c r="B164" s="222"/>
      <c r="C164" s="223"/>
      <c r="D164" s="224" t="s">
        <v>77</v>
      </c>
      <c r="E164" s="236" t="s">
        <v>211</v>
      </c>
      <c r="F164" s="236" t="s">
        <v>212</v>
      </c>
      <c r="G164" s="223"/>
      <c r="H164" s="223"/>
      <c r="I164" s="226"/>
      <c r="J164" s="237">
        <f>BK164</f>
        <v>0</v>
      </c>
      <c r="K164" s="223"/>
      <c r="L164" s="228"/>
      <c r="M164" s="229"/>
      <c r="N164" s="230"/>
      <c r="O164" s="230"/>
      <c r="P164" s="231">
        <f>SUM(P165:P166)</f>
        <v>0</v>
      </c>
      <c r="Q164" s="230"/>
      <c r="R164" s="231">
        <f>SUM(R165:R166)</f>
        <v>0</v>
      </c>
      <c r="S164" s="230"/>
      <c r="T164" s="23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3" t="s">
        <v>86</v>
      </c>
      <c r="AT164" s="234" t="s">
        <v>77</v>
      </c>
      <c r="AU164" s="234" t="s">
        <v>86</v>
      </c>
      <c r="AY164" s="233" t="s">
        <v>147</v>
      </c>
      <c r="BK164" s="235">
        <f>SUM(BK165:BK166)</f>
        <v>0</v>
      </c>
    </row>
    <row r="165" s="2" customFormat="1" ht="14.4" customHeight="1">
      <c r="A165" s="37"/>
      <c r="B165" s="38"/>
      <c r="C165" s="238" t="s">
        <v>213</v>
      </c>
      <c r="D165" s="238" t="s">
        <v>150</v>
      </c>
      <c r="E165" s="239" t="s">
        <v>214</v>
      </c>
      <c r="F165" s="240" t="s">
        <v>215</v>
      </c>
      <c r="G165" s="241" t="s">
        <v>188</v>
      </c>
      <c r="H165" s="242">
        <v>2.29</v>
      </c>
      <c r="I165" s="243"/>
      <c r="J165" s="244">
        <f>ROUND(I165*H165,2)</f>
        <v>0</v>
      </c>
      <c r="K165" s="245"/>
      <c r="L165" s="40"/>
      <c r="M165" s="246" t="s">
        <v>1</v>
      </c>
      <c r="N165" s="247" t="s">
        <v>43</v>
      </c>
      <c r="O165" s="90"/>
      <c r="P165" s="248">
        <f>O165*H165</f>
        <v>0</v>
      </c>
      <c r="Q165" s="248">
        <v>0</v>
      </c>
      <c r="R165" s="248">
        <f>Q165*H165</f>
        <v>0</v>
      </c>
      <c r="S165" s="248">
        <v>0</v>
      </c>
      <c r="T165" s="24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0" t="s">
        <v>154</v>
      </c>
      <c r="AT165" s="250" t="s">
        <v>150</v>
      </c>
      <c r="AU165" s="250" t="s">
        <v>88</v>
      </c>
      <c r="AY165" s="14" t="s">
        <v>147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4" t="s">
        <v>86</v>
      </c>
      <c r="BK165" s="138">
        <f>ROUND(I165*H165,2)</f>
        <v>0</v>
      </c>
      <c r="BL165" s="14" t="s">
        <v>154</v>
      </c>
      <c r="BM165" s="250" t="s">
        <v>216</v>
      </c>
    </row>
    <row r="166" s="2" customFormat="1" ht="24.15" customHeight="1">
      <c r="A166" s="37"/>
      <c r="B166" s="38"/>
      <c r="C166" s="238" t="s">
        <v>8</v>
      </c>
      <c r="D166" s="238" t="s">
        <v>150</v>
      </c>
      <c r="E166" s="239" t="s">
        <v>217</v>
      </c>
      <c r="F166" s="240" t="s">
        <v>218</v>
      </c>
      <c r="G166" s="241" t="s">
        <v>188</v>
      </c>
      <c r="H166" s="242">
        <v>2.29</v>
      </c>
      <c r="I166" s="243"/>
      <c r="J166" s="244">
        <f>ROUND(I166*H166,2)</f>
        <v>0</v>
      </c>
      <c r="K166" s="245"/>
      <c r="L166" s="40"/>
      <c r="M166" s="246" t="s">
        <v>1</v>
      </c>
      <c r="N166" s="247" t="s">
        <v>43</v>
      </c>
      <c r="O166" s="90"/>
      <c r="P166" s="248">
        <f>O166*H166</f>
        <v>0</v>
      </c>
      <c r="Q166" s="248">
        <v>0</v>
      </c>
      <c r="R166" s="248">
        <f>Q166*H166</f>
        <v>0</v>
      </c>
      <c r="S166" s="248">
        <v>0</v>
      </c>
      <c r="T166" s="24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0" t="s">
        <v>154</v>
      </c>
      <c r="AT166" s="250" t="s">
        <v>150</v>
      </c>
      <c r="AU166" s="250" t="s">
        <v>88</v>
      </c>
      <c r="AY166" s="14" t="s">
        <v>147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4" t="s">
        <v>86</v>
      </c>
      <c r="BK166" s="138">
        <f>ROUND(I166*H166,2)</f>
        <v>0</v>
      </c>
      <c r="BL166" s="14" t="s">
        <v>154</v>
      </c>
      <c r="BM166" s="250" t="s">
        <v>219</v>
      </c>
    </row>
    <row r="167" s="12" customFormat="1" ht="25.92" customHeight="1">
      <c r="A167" s="12"/>
      <c r="B167" s="222"/>
      <c r="C167" s="223"/>
      <c r="D167" s="224" t="s">
        <v>77</v>
      </c>
      <c r="E167" s="225" t="s">
        <v>220</v>
      </c>
      <c r="F167" s="225" t="s">
        <v>221</v>
      </c>
      <c r="G167" s="223"/>
      <c r="H167" s="223"/>
      <c r="I167" s="226"/>
      <c r="J167" s="227">
        <f>BK167</f>
        <v>0</v>
      </c>
      <c r="K167" s="223"/>
      <c r="L167" s="228"/>
      <c r="M167" s="229"/>
      <c r="N167" s="230"/>
      <c r="O167" s="230"/>
      <c r="P167" s="231">
        <f>P168+P170+P178+P201+P220+P228</f>
        <v>0</v>
      </c>
      <c r="Q167" s="230"/>
      <c r="R167" s="231">
        <f>R168+R170+R178+R201+R220+R228</f>
        <v>1.26713349</v>
      </c>
      <c r="S167" s="230"/>
      <c r="T167" s="232">
        <f>T168+T170+T178+T201+T220+T228</f>
        <v>0.17800559999999999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3" t="s">
        <v>88</v>
      </c>
      <c r="AT167" s="234" t="s">
        <v>77</v>
      </c>
      <c r="AU167" s="234" t="s">
        <v>78</v>
      </c>
      <c r="AY167" s="233" t="s">
        <v>147</v>
      </c>
      <c r="BK167" s="235">
        <f>BK168+BK170+BK178+BK201+BK220+BK228</f>
        <v>0</v>
      </c>
    </row>
    <row r="168" s="12" customFormat="1" ht="22.8" customHeight="1">
      <c r="A168" s="12"/>
      <c r="B168" s="222"/>
      <c r="C168" s="223"/>
      <c r="D168" s="224" t="s">
        <v>77</v>
      </c>
      <c r="E168" s="236" t="s">
        <v>222</v>
      </c>
      <c r="F168" s="236" t="s">
        <v>223</v>
      </c>
      <c r="G168" s="223"/>
      <c r="H168" s="223"/>
      <c r="I168" s="226"/>
      <c r="J168" s="237">
        <f>BK168</f>
        <v>0</v>
      </c>
      <c r="K168" s="223"/>
      <c r="L168" s="228"/>
      <c r="M168" s="229"/>
      <c r="N168" s="230"/>
      <c r="O168" s="230"/>
      <c r="P168" s="231">
        <f>P169</f>
        <v>0</v>
      </c>
      <c r="Q168" s="230"/>
      <c r="R168" s="231">
        <f>R169</f>
        <v>0</v>
      </c>
      <c r="S168" s="230"/>
      <c r="T168" s="232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3" t="s">
        <v>88</v>
      </c>
      <c r="AT168" s="234" t="s">
        <v>77</v>
      </c>
      <c r="AU168" s="234" t="s">
        <v>86</v>
      </c>
      <c r="AY168" s="233" t="s">
        <v>147</v>
      </c>
      <c r="BK168" s="235">
        <f>BK169</f>
        <v>0</v>
      </c>
    </row>
    <row r="169" s="2" customFormat="1" ht="14.4" customHeight="1">
      <c r="A169" s="37"/>
      <c r="B169" s="38"/>
      <c r="C169" s="238" t="s">
        <v>224</v>
      </c>
      <c r="D169" s="238" t="s">
        <v>150</v>
      </c>
      <c r="E169" s="239" t="s">
        <v>225</v>
      </c>
      <c r="F169" s="240" t="s">
        <v>226</v>
      </c>
      <c r="G169" s="241" t="s">
        <v>227</v>
      </c>
      <c r="H169" s="242">
        <v>1</v>
      </c>
      <c r="I169" s="243"/>
      <c r="J169" s="244">
        <f>ROUND(I169*H169,2)</f>
        <v>0</v>
      </c>
      <c r="K169" s="245"/>
      <c r="L169" s="40"/>
      <c r="M169" s="246" t="s">
        <v>1</v>
      </c>
      <c r="N169" s="247" t="s">
        <v>43</v>
      </c>
      <c r="O169" s="90"/>
      <c r="P169" s="248">
        <f>O169*H169</f>
        <v>0</v>
      </c>
      <c r="Q169" s="248">
        <v>0</v>
      </c>
      <c r="R169" s="248">
        <f>Q169*H169</f>
        <v>0</v>
      </c>
      <c r="S169" s="248">
        <v>0</v>
      </c>
      <c r="T169" s="24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0" t="s">
        <v>224</v>
      </c>
      <c r="AT169" s="250" t="s">
        <v>150</v>
      </c>
      <c r="AU169" s="250" t="s">
        <v>88</v>
      </c>
      <c r="AY169" s="14" t="s">
        <v>147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4" t="s">
        <v>86</v>
      </c>
      <c r="BK169" s="138">
        <f>ROUND(I169*H169,2)</f>
        <v>0</v>
      </c>
      <c r="BL169" s="14" t="s">
        <v>224</v>
      </c>
      <c r="BM169" s="250" t="s">
        <v>228</v>
      </c>
    </row>
    <row r="170" s="12" customFormat="1" ht="22.8" customHeight="1">
      <c r="A170" s="12"/>
      <c r="B170" s="222"/>
      <c r="C170" s="223"/>
      <c r="D170" s="224" t="s">
        <v>77</v>
      </c>
      <c r="E170" s="236" t="s">
        <v>229</v>
      </c>
      <c r="F170" s="236" t="s">
        <v>230</v>
      </c>
      <c r="G170" s="223"/>
      <c r="H170" s="223"/>
      <c r="I170" s="226"/>
      <c r="J170" s="237">
        <f>BK170</f>
        <v>0</v>
      </c>
      <c r="K170" s="223"/>
      <c r="L170" s="228"/>
      <c r="M170" s="229"/>
      <c r="N170" s="230"/>
      <c r="O170" s="230"/>
      <c r="P170" s="231">
        <f>SUM(P171:P177)</f>
        <v>0</v>
      </c>
      <c r="Q170" s="230"/>
      <c r="R170" s="231">
        <f>SUM(R171:R177)</f>
        <v>0.46341270000000001</v>
      </c>
      <c r="S170" s="230"/>
      <c r="T170" s="232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3" t="s">
        <v>88</v>
      </c>
      <c r="AT170" s="234" t="s">
        <v>77</v>
      </c>
      <c r="AU170" s="234" t="s">
        <v>86</v>
      </c>
      <c r="AY170" s="233" t="s">
        <v>147</v>
      </c>
      <c r="BK170" s="235">
        <f>SUM(BK171:BK177)</f>
        <v>0</v>
      </c>
    </row>
    <row r="171" s="2" customFormat="1" ht="24.15" customHeight="1">
      <c r="A171" s="37"/>
      <c r="B171" s="38"/>
      <c r="C171" s="238" t="s">
        <v>231</v>
      </c>
      <c r="D171" s="238" t="s">
        <v>150</v>
      </c>
      <c r="E171" s="239" t="s">
        <v>232</v>
      </c>
      <c r="F171" s="240" t="s">
        <v>233</v>
      </c>
      <c r="G171" s="241" t="s">
        <v>153</v>
      </c>
      <c r="H171" s="242">
        <v>9.5950000000000006</v>
      </c>
      <c r="I171" s="243"/>
      <c r="J171" s="244">
        <f>ROUND(I171*H171,2)</f>
        <v>0</v>
      </c>
      <c r="K171" s="245"/>
      <c r="L171" s="40"/>
      <c r="M171" s="246" t="s">
        <v>1</v>
      </c>
      <c r="N171" s="247" t="s">
        <v>43</v>
      </c>
      <c r="O171" s="90"/>
      <c r="P171" s="248">
        <f>O171*H171</f>
        <v>0</v>
      </c>
      <c r="Q171" s="248">
        <v>0.01256</v>
      </c>
      <c r="R171" s="248">
        <f>Q171*H171</f>
        <v>0.12051320000000002</v>
      </c>
      <c r="S171" s="248">
        <v>0</v>
      </c>
      <c r="T171" s="24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0" t="s">
        <v>224</v>
      </c>
      <c r="AT171" s="250" t="s">
        <v>150</v>
      </c>
      <c r="AU171" s="250" t="s">
        <v>88</v>
      </c>
      <c r="AY171" s="14" t="s">
        <v>147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4" t="s">
        <v>86</v>
      </c>
      <c r="BK171" s="138">
        <f>ROUND(I171*H171,2)</f>
        <v>0</v>
      </c>
      <c r="BL171" s="14" t="s">
        <v>224</v>
      </c>
      <c r="BM171" s="250" t="s">
        <v>234</v>
      </c>
    </row>
    <row r="172" s="2" customFormat="1" ht="14.4" customHeight="1">
      <c r="A172" s="37"/>
      <c r="B172" s="38"/>
      <c r="C172" s="238" t="s">
        <v>235</v>
      </c>
      <c r="D172" s="238" t="s">
        <v>150</v>
      </c>
      <c r="E172" s="239" t="s">
        <v>236</v>
      </c>
      <c r="F172" s="240" t="s">
        <v>237</v>
      </c>
      <c r="G172" s="241" t="s">
        <v>153</v>
      </c>
      <c r="H172" s="242">
        <v>9.5950000000000006</v>
      </c>
      <c r="I172" s="243"/>
      <c r="J172" s="244">
        <f>ROUND(I172*H172,2)</f>
        <v>0</v>
      </c>
      <c r="K172" s="245"/>
      <c r="L172" s="40"/>
      <c r="M172" s="246" t="s">
        <v>1</v>
      </c>
      <c r="N172" s="247" t="s">
        <v>43</v>
      </c>
      <c r="O172" s="90"/>
      <c r="P172" s="248">
        <f>O172*H172</f>
        <v>0</v>
      </c>
      <c r="Q172" s="248">
        <v>0.00010000000000000001</v>
      </c>
      <c r="R172" s="248">
        <f>Q172*H172</f>
        <v>0.00095950000000000007</v>
      </c>
      <c r="S172" s="248">
        <v>0</v>
      </c>
      <c r="T172" s="24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0" t="s">
        <v>224</v>
      </c>
      <c r="AT172" s="250" t="s">
        <v>150</v>
      </c>
      <c r="AU172" s="250" t="s">
        <v>88</v>
      </c>
      <c r="AY172" s="14" t="s">
        <v>147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4" t="s">
        <v>86</v>
      </c>
      <c r="BK172" s="138">
        <f>ROUND(I172*H172,2)</f>
        <v>0</v>
      </c>
      <c r="BL172" s="14" t="s">
        <v>224</v>
      </c>
      <c r="BM172" s="250" t="s">
        <v>238</v>
      </c>
    </row>
    <row r="173" s="2" customFormat="1" ht="24.15" customHeight="1">
      <c r="A173" s="37"/>
      <c r="B173" s="38"/>
      <c r="C173" s="238" t="s">
        <v>239</v>
      </c>
      <c r="D173" s="238" t="s">
        <v>150</v>
      </c>
      <c r="E173" s="239" t="s">
        <v>240</v>
      </c>
      <c r="F173" s="240" t="s">
        <v>241</v>
      </c>
      <c r="G173" s="241" t="s">
        <v>153</v>
      </c>
      <c r="H173" s="242">
        <v>27.800000000000001</v>
      </c>
      <c r="I173" s="243"/>
      <c r="J173" s="244">
        <f>ROUND(I173*H173,2)</f>
        <v>0</v>
      </c>
      <c r="K173" s="245"/>
      <c r="L173" s="40"/>
      <c r="M173" s="246" t="s">
        <v>1</v>
      </c>
      <c r="N173" s="247" t="s">
        <v>43</v>
      </c>
      <c r="O173" s="90"/>
      <c r="P173" s="248">
        <f>O173*H173</f>
        <v>0</v>
      </c>
      <c r="Q173" s="248">
        <v>0.012200000000000001</v>
      </c>
      <c r="R173" s="248">
        <f>Q173*H173</f>
        <v>0.33916000000000002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224</v>
      </c>
      <c r="AT173" s="250" t="s">
        <v>150</v>
      </c>
      <c r="AU173" s="250" t="s">
        <v>88</v>
      </c>
      <c r="AY173" s="14" t="s">
        <v>147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4" t="s">
        <v>86</v>
      </c>
      <c r="BK173" s="138">
        <f>ROUND(I173*H173,2)</f>
        <v>0</v>
      </c>
      <c r="BL173" s="14" t="s">
        <v>224</v>
      </c>
      <c r="BM173" s="250" t="s">
        <v>242</v>
      </c>
    </row>
    <row r="174" s="2" customFormat="1" ht="14.4" customHeight="1">
      <c r="A174" s="37"/>
      <c r="B174" s="38"/>
      <c r="C174" s="238" t="s">
        <v>243</v>
      </c>
      <c r="D174" s="238" t="s">
        <v>150</v>
      </c>
      <c r="E174" s="239" t="s">
        <v>244</v>
      </c>
      <c r="F174" s="240" t="s">
        <v>245</v>
      </c>
      <c r="G174" s="241" t="s">
        <v>153</v>
      </c>
      <c r="H174" s="242">
        <v>27.800000000000001</v>
      </c>
      <c r="I174" s="243"/>
      <c r="J174" s="244">
        <f>ROUND(I174*H174,2)</f>
        <v>0</v>
      </c>
      <c r="K174" s="245"/>
      <c r="L174" s="40"/>
      <c r="M174" s="246" t="s">
        <v>1</v>
      </c>
      <c r="N174" s="247" t="s">
        <v>43</v>
      </c>
      <c r="O174" s="90"/>
      <c r="P174" s="248">
        <f>O174*H174</f>
        <v>0</v>
      </c>
      <c r="Q174" s="248">
        <v>0.00010000000000000001</v>
      </c>
      <c r="R174" s="248">
        <f>Q174*H174</f>
        <v>0.0027800000000000004</v>
      </c>
      <c r="S174" s="248">
        <v>0</v>
      </c>
      <c r="T174" s="24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0" t="s">
        <v>224</v>
      </c>
      <c r="AT174" s="250" t="s">
        <v>150</v>
      </c>
      <c r="AU174" s="250" t="s">
        <v>88</v>
      </c>
      <c r="AY174" s="14" t="s">
        <v>147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4" t="s">
        <v>86</v>
      </c>
      <c r="BK174" s="138">
        <f>ROUND(I174*H174,2)</f>
        <v>0</v>
      </c>
      <c r="BL174" s="14" t="s">
        <v>224</v>
      </c>
      <c r="BM174" s="250" t="s">
        <v>246</v>
      </c>
    </row>
    <row r="175" s="2" customFormat="1" ht="24.15" customHeight="1">
      <c r="A175" s="37"/>
      <c r="B175" s="38"/>
      <c r="C175" s="238" t="s">
        <v>7</v>
      </c>
      <c r="D175" s="238" t="s">
        <v>150</v>
      </c>
      <c r="E175" s="239" t="s">
        <v>247</v>
      </c>
      <c r="F175" s="240" t="s">
        <v>248</v>
      </c>
      <c r="G175" s="241" t="s">
        <v>188</v>
      </c>
      <c r="H175" s="242">
        <v>0.46300000000000002</v>
      </c>
      <c r="I175" s="243"/>
      <c r="J175" s="244">
        <f>ROUND(I175*H175,2)</f>
        <v>0</v>
      </c>
      <c r="K175" s="245"/>
      <c r="L175" s="40"/>
      <c r="M175" s="246" t="s">
        <v>1</v>
      </c>
      <c r="N175" s="247" t="s">
        <v>43</v>
      </c>
      <c r="O175" s="90"/>
      <c r="P175" s="248">
        <f>O175*H175</f>
        <v>0</v>
      </c>
      <c r="Q175" s="248">
        <v>0</v>
      </c>
      <c r="R175" s="248">
        <f>Q175*H175</f>
        <v>0</v>
      </c>
      <c r="S175" s="248">
        <v>0</v>
      </c>
      <c r="T175" s="24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0" t="s">
        <v>224</v>
      </c>
      <c r="AT175" s="250" t="s">
        <v>150</v>
      </c>
      <c r="AU175" s="250" t="s">
        <v>88</v>
      </c>
      <c r="AY175" s="14" t="s">
        <v>147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4" t="s">
        <v>86</v>
      </c>
      <c r="BK175" s="138">
        <f>ROUND(I175*H175,2)</f>
        <v>0</v>
      </c>
      <c r="BL175" s="14" t="s">
        <v>224</v>
      </c>
      <c r="BM175" s="250" t="s">
        <v>249</v>
      </c>
    </row>
    <row r="176" s="2" customFormat="1" ht="24.15" customHeight="1">
      <c r="A176" s="37"/>
      <c r="B176" s="38"/>
      <c r="C176" s="238" t="s">
        <v>250</v>
      </c>
      <c r="D176" s="238" t="s">
        <v>150</v>
      </c>
      <c r="E176" s="239" t="s">
        <v>251</v>
      </c>
      <c r="F176" s="240" t="s">
        <v>252</v>
      </c>
      <c r="G176" s="241" t="s">
        <v>188</v>
      </c>
      <c r="H176" s="242">
        <v>0.46300000000000002</v>
      </c>
      <c r="I176" s="243"/>
      <c r="J176" s="244">
        <f>ROUND(I176*H176,2)</f>
        <v>0</v>
      </c>
      <c r="K176" s="245"/>
      <c r="L176" s="40"/>
      <c r="M176" s="246" t="s">
        <v>1</v>
      </c>
      <c r="N176" s="247" t="s">
        <v>43</v>
      </c>
      <c r="O176" s="90"/>
      <c r="P176" s="248">
        <f>O176*H176</f>
        <v>0</v>
      </c>
      <c r="Q176" s="248">
        <v>0</v>
      </c>
      <c r="R176" s="248">
        <f>Q176*H176</f>
        <v>0</v>
      </c>
      <c r="S176" s="248">
        <v>0</v>
      </c>
      <c r="T176" s="24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0" t="s">
        <v>224</v>
      </c>
      <c r="AT176" s="250" t="s">
        <v>150</v>
      </c>
      <c r="AU176" s="250" t="s">
        <v>88</v>
      </c>
      <c r="AY176" s="14" t="s">
        <v>147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4" t="s">
        <v>86</v>
      </c>
      <c r="BK176" s="138">
        <f>ROUND(I176*H176,2)</f>
        <v>0</v>
      </c>
      <c r="BL176" s="14" t="s">
        <v>224</v>
      </c>
      <c r="BM176" s="250" t="s">
        <v>253</v>
      </c>
    </row>
    <row r="177" s="2" customFormat="1" ht="24.15" customHeight="1">
      <c r="A177" s="37"/>
      <c r="B177" s="38"/>
      <c r="C177" s="238" t="s">
        <v>254</v>
      </c>
      <c r="D177" s="238" t="s">
        <v>150</v>
      </c>
      <c r="E177" s="239" t="s">
        <v>255</v>
      </c>
      <c r="F177" s="240" t="s">
        <v>256</v>
      </c>
      <c r="G177" s="241" t="s">
        <v>188</v>
      </c>
      <c r="H177" s="242">
        <v>0.46300000000000002</v>
      </c>
      <c r="I177" s="243"/>
      <c r="J177" s="244">
        <f>ROUND(I177*H177,2)</f>
        <v>0</v>
      </c>
      <c r="K177" s="245"/>
      <c r="L177" s="40"/>
      <c r="M177" s="246" t="s">
        <v>1</v>
      </c>
      <c r="N177" s="247" t="s">
        <v>43</v>
      </c>
      <c r="O177" s="90"/>
      <c r="P177" s="248">
        <f>O177*H177</f>
        <v>0</v>
      </c>
      <c r="Q177" s="248">
        <v>0</v>
      </c>
      <c r="R177" s="248">
        <f>Q177*H177</f>
        <v>0</v>
      </c>
      <c r="S177" s="248">
        <v>0</v>
      </c>
      <c r="T177" s="24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0" t="s">
        <v>224</v>
      </c>
      <c r="AT177" s="250" t="s">
        <v>150</v>
      </c>
      <c r="AU177" s="250" t="s">
        <v>88</v>
      </c>
      <c r="AY177" s="14" t="s">
        <v>147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4" t="s">
        <v>86</v>
      </c>
      <c r="BK177" s="138">
        <f>ROUND(I177*H177,2)</f>
        <v>0</v>
      </c>
      <c r="BL177" s="14" t="s">
        <v>224</v>
      </c>
      <c r="BM177" s="250" t="s">
        <v>257</v>
      </c>
    </row>
    <row r="178" s="12" customFormat="1" ht="22.8" customHeight="1">
      <c r="A178" s="12"/>
      <c r="B178" s="222"/>
      <c r="C178" s="223"/>
      <c r="D178" s="224" t="s">
        <v>77</v>
      </c>
      <c r="E178" s="236" t="s">
        <v>258</v>
      </c>
      <c r="F178" s="236" t="s">
        <v>259</v>
      </c>
      <c r="G178" s="223"/>
      <c r="H178" s="223"/>
      <c r="I178" s="226"/>
      <c r="J178" s="237">
        <f>BK178</f>
        <v>0</v>
      </c>
      <c r="K178" s="223"/>
      <c r="L178" s="228"/>
      <c r="M178" s="229"/>
      <c r="N178" s="230"/>
      <c r="O178" s="230"/>
      <c r="P178" s="231">
        <f>SUM(P179:P200)</f>
        <v>0</v>
      </c>
      <c r="Q178" s="230"/>
      <c r="R178" s="231">
        <f>SUM(R179:R200)</f>
        <v>0.12398000000000001</v>
      </c>
      <c r="S178" s="230"/>
      <c r="T178" s="232">
        <f>SUM(T179:T200)</f>
        <v>0.048000000000000001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3" t="s">
        <v>88</v>
      </c>
      <c r="AT178" s="234" t="s">
        <v>77</v>
      </c>
      <c r="AU178" s="234" t="s">
        <v>86</v>
      </c>
      <c r="AY178" s="233" t="s">
        <v>147</v>
      </c>
      <c r="BK178" s="235">
        <f>SUM(BK179:BK200)</f>
        <v>0</v>
      </c>
    </row>
    <row r="179" s="2" customFormat="1" ht="24.15" customHeight="1">
      <c r="A179" s="37"/>
      <c r="B179" s="38"/>
      <c r="C179" s="238" t="s">
        <v>260</v>
      </c>
      <c r="D179" s="238" t="s">
        <v>150</v>
      </c>
      <c r="E179" s="239" t="s">
        <v>261</v>
      </c>
      <c r="F179" s="240" t="s">
        <v>262</v>
      </c>
      <c r="G179" s="241" t="s">
        <v>263</v>
      </c>
      <c r="H179" s="242">
        <v>2</v>
      </c>
      <c r="I179" s="243"/>
      <c r="J179" s="244">
        <f>ROUND(I179*H179,2)</f>
        <v>0</v>
      </c>
      <c r="K179" s="245"/>
      <c r="L179" s="40"/>
      <c r="M179" s="246" t="s">
        <v>1</v>
      </c>
      <c r="N179" s="247" t="s">
        <v>43</v>
      </c>
      <c r="O179" s="90"/>
      <c r="P179" s="248">
        <f>O179*H179</f>
        <v>0</v>
      </c>
      <c r="Q179" s="248">
        <v>0</v>
      </c>
      <c r="R179" s="248">
        <f>Q179*H179</f>
        <v>0</v>
      </c>
      <c r="S179" s="248">
        <v>0</v>
      </c>
      <c r="T179" s="24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0" t="s">
        <v>224</v>
      </c>
      <c r="AT179" s="250" t="s">
        <v>150</v>
      </c>
      <c r="AU179" s="250" t="s">
        <v>88</v>
      </c>
      <c r="AY179" s="14" t="s">
        <v>147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4" t="s">
        <v>86</v>
      </c>
      <c r="BK179" s="138">
        <f>ROUND(I179*H179,2)</f>
        <v>0</v>
      </c>
      <c r="BL179" s="14" t="s">
        <v>224</v>
      </c>
      <c r="BM179" s="250" t="s">
        <v>264</v>
      </c>
    </row>
    <row r="180" s="2" customFormat="1" ht="24.15" customHeight="1">
      <c r="A180" s="37"/>
      <c r="B180" s="38"/>
      <c r="C180" s="255" t="s">
        <v>265</v>
      </c>
      <c r="D180" s="255" t="s">
        <v>266</v>
      </c>
      <c r="E180" s="256" t="s">
        <v>267</v>
      </c>
      <c r="F180" s="257" t="s">
        <v>268</v>
      </c>
      <c r="G180" s="258" t="s">
        <v>263</v>
      </c>
      <c r="H180" s="259">
        <v>1</v>
      </c>
      <c r="I180" s="260"/>
      <c r="J180" s="261">
        <f>ROUND(I180*H180,2)</f>
        <v>0</v>
      </c>
      <c r="K180" s="262"/>
      <c r="L180" s="263"/>
      <c r="M180" s="264" t="s">
        <v>1</v>
      </c>
      <c r="N180" s="265" t="s">
        <v>43</v>
      </c>
      <c r="O180" s="90"/>
      <c r="P180" s="248">
        <f>O180*H180</f>
        <v>0</v>
      </c>
      <c r="Q180" s="248">
        <v>0.065000000000000002</v>
      </c>
      <c r="R180" s="248">
        <f>Q180*H180</f>
        <v>0.065000000000000002</v>
      </c>
      <c r="S180" s="248">
        <v>0</v>
      </c>
      <c r="T180" s="24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0" t="s">
        <v>269</v>
      </c>
      <c r="AT180" s="250" t="s">
        <v>266</v>
      </c>
      <c r="AU180" s="250" t="s">
        <v>88</v>
      </c>
      <c r="AY180" s="14" t="s">
        <v>147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4" t="s">
        <v>86</v>
      </c>
      <c r="BK180" s="138">
        <f>ROUND(I180*H180,2)</f>
        <v>0</v>
      </c>
      <c r="BL180" s="14" t="s">
        <v>224</v>
      </c>
      <c r="BM180" s="250" t="s">
        <v>270</v>
      </c>
    </row>
    <row r="181" s="2" customFormat="1" ht="24.15" customHeight="1">
      <c r="A181" s="37"/>
      <c r="B181" s="38"/>
      <c r="C181" s="255" t="s">
        <v>271</v>
      </c>
      <c r="D181" s="255" t="s">
        <v>266</v>
      </c>
      <c r="E181" s="256" t="s">
        <v>272</v>
      </c>
      <c r="F181" s="257" t="s">
        <v>273</v>
      </c>
      <c r="G181" s="258" t="s">
        <v>263</v>
      </c>
      <c r="H181" s="259">
        <v>1</v>
      </c>
      <c r="I181" s="260"/>
      <c r="J181" s="261">
        <f>ROUND(I181*H181,2)</f>
        <v>0</v>
      </c>
      <c r="K181" s="262"/>
      <c r="L181" s="263"/>
      <c r="M181" s="264" t="s">
        <v>1</v>
      </c>
      <c r="N181" s="265" t="s">
        <v>43</v>
      </c>
      <c r="O181" s="90"/>
      <c r="P181" s="248">
        <f>O181*H181</f>
        <v>0</v>
      </c>
      <c r="Q181" s="248">
        <v>0.0195</v>
      </c>
      <c r="R181" s="248">
        <f>Q181*H181</f>
        <v>0.0195</v>
      </c>
      <c r="S181" s="248">
        <v>0</v>
      </c>
      <c r="T181" s="24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0" t="s">
        <v>269</v>
      </c>
      <c r="AT181" s="250" t="s">
        <v>266</v>
      </c>
      <c r="AU181" s="250" t="s">
        <v>88</v>
      </c>
      <c r="AY181" s="14" t="s">
        <v>147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4" t="s">
        <v>86</v>
      </c>
      <c r="BK181" s="138">
        <f>ROUND(I181*H181,2)</f>
        <v>0</v>
      </c>
      <c r="BL181" s="14" t="s">
        <v>224</v>
      </c>
      <c r="BM181" s="250" t="s">
        <v>274</v>
      </c>
    </row>
    <row r="182" s="2" customFormat="1" ht="24.15" customHeight="1">
      <c r="A182" s="37"/>
      <c r="B182" s="38"/>
      <c r="C182" s="238" t="s">
        <v>275</v>
      </c>
      <c r="D182" s="238" t="s">
        <v>150</v>
      </c>
      <c r="E182" s="239" t="s">
        <v>276</v>
      </c>
      <c r="F182" s="240" t="s">
        <v>277</v>
      </c>
      <c r="G182" s="241" t="s">
        <v>263</v>
      </c>
      <c r="H182" s="242">
        <v>1</v>
      </c>
      <c r="I182" s="243"/>
      <c r="J182" s="244">
        <f>ROUND(I182*H182,2)</f>
        <v>0</v>
      </c>
      <c r="K182" s="245"/>
      <c r="L182" s="40"/>
      <c r="M182" s="246" t="s">
        <v>1</v>
      </c>
      <c r="N182" s="247" t="s">
        <v>43</v>
      </c>
      <c r="O182" s="90"/>
      <c r="P182" s="248">
        <f>O182*H182</f>
        <v>0</v>
      </c>
      <c r="Q182" s="248">
        <v>0</v>
      </c>
      <c r="R182" s="248">
        <f>Q182*H182</f>
        <v>0</v>
      </c>
      <c r="S182" s="248">
        <v>0</v>
      </c>
      <c r="T182" s="24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0" t="s">
        <v>224</v>
      </c>
      <c r="AT182" s="250" t="s">
        <v>150</v>
      </c>
      <c r="AU182" s="250" t="s">
        <v>88</v>
      </c>
      <c r="AY182" s="14" t="s">
        <v>147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4" t="s">
        <v>86</v>
      </c>
      <c r="BK182" s="138">
        <f>ROUND(I182*H182,2)</f>
        <v>0</v>
      </c>
      <c r="BL182" s="14" t="s">
        <v>224</v>
      </c>
      <c r="BM182" s="250" t="s">
        <v>278</v>
      </c>
    </row>
    <row r="183" s="2" customFormat="1" ht="14.4" customHeight="1">
      <c r="A183" s="37"/>
      <c r="B183" s="38"/>
      <c r="C183" s="238" t="s">
        <v>279</v>
      </c>
      <c r="D183" s="238" t="s">
        <v>150</v>
      </c>
      <c r="E183" s="239" t="s">
        <v>280</v>
      </c>
      <c r="F183" s="240" t="s">
        <v>281</v>
      </c>
      <c r="G183" s="241" t="s">
        <v>263</v>
      </c>
      <c r="H183" s="242">
        <v>1</v>
      </c>
      <c r="I183" s="243"/>
      <c r="J183" s="244">
        <f>ROUND(I183*H183,2)</f>
        <v>0</v>
      </c>
      <c r="K183" s="245"/>
      <c r="L183" s="40"/>
      <c r="M183" s="246" t="s">
        <v>1</v>
      </c>
      <c r="N183" s="247" t="s">
        <v>43</v>
      </c>
      <c r="O183" s="90"/>
      <c r="P183" s="248">
        <f>O183*H183</f>
        <v>0</v>
      </c>
      <c r="Q183" s="248">
        <v>0</v>
      </c>
      <c r="R183" s="248">
        <f>Q183*H183</f>
        <v>0</v>
      </c>
      <c r="S183" s="248">
        <v>0</v>
      </c>
      <c r="T183" s="24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0" t="s">
        <v>224</v>
      </c>
      <c r="AT183" s="250" t="s">
        <v>150</v>
      </c>
      <c r="AU183" s="250" t="s">
        <v>88</v>
      </c>
      <c r="AY183" s="14" t="s">
        <v>147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4" t="s">
        <v>86</v>
      </c>
      <c r="BK183" s="138">
        <f>ROUND(I183*H183,2)</f>
        <v>0</v>
      </c>
      <c r="BL183" s="14" t="s">
        <v>224</v>
      </c>
      <c r="BM183" s="250" t="s">
        <v>282</v>
      </c>
    </row>
    <row r="184" s="2" customFormat="1" ht="14.4" customHeight="1">
      <c r="A184" s="37"/>
      <c r="B184" s="38"/>
      <c r="C184" s="255" t="s">
        <v>283</v>
      </c>
      <c r="D184" s="255" t="s">
        <v>266</v>
      </c>
      <c r="E184" s="256" t="s">
        <v>284</v>
      </c>
      <c r="F184" s="257" t="s">
        <v>285</v>
      </c>
      <c r="G184" s="258" t="s">
        <v>263</v>
      </c>
      <c r="H184" s="259">
        <v>1</v>
      </c>
      <c r="I184" s="260"/>
      <c r="J184" s="261">
        <f>ROUND(I184*H184,2)</f>
        <v>0</v>
      </c>
      <c r="K184" s="262"/>
      <c r="L184" s="263"/>
      <c r="M184" s="264" t="s">
        <v>1</v>
      </c>
      <c r="N184" s="265" t="s">
        <v>43</v>
      </c>
      <c r="O184" s="90"/>
      <c r="P184" s="248">
        <f>O184*H184</f>
        <v>0</v>
      </c>
      <c r="Q184" s="248">
        <v>0.00014999999999999999</v>
      </c>
      <c r="R184" s="248">
        <f>Q184*H184</f>
        <v>0.00014999999999999999</v>
      </c>
      <c r="S184" s="248">
        <v>0</v>
      </c>
      <c r="T184" s="24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0" t="s">
        <v>269</v>
      </c>
      <c r="AT184" s="250" t="s">
        <v>266</v>
      </c>
      <c r="AU184" s="250" t="s">
        <v>88</v>
      </c>
      <c r="AY184" s="14" t="s">
        <v>147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4" t="s">
        <v>86</v>
      </c>
      <c r="BK184" s="138">
        <f>ROUND(I184*H184,2)</f>
        <v>0</v>
      </c>
      <c r="BL184" s="14" t="s">
        <v>224</v>
      </c>
      <c r="BM184" s="250" t="s">
        <v>286</v>
      </c>
    </row>
    <row r="185" s="2" customFormat="1" ht="14.4" customHeight="1">
      <c r="A185" s="37"/>
      <c r="B185" s="38"/>
      <c r="C185" s="238" t="s">
        <v>287</v>
      </c>
      <c r="D185" s="238" t="s">
        <v>150</v>
      </c>
      <c r="E185" s="239" t="s">
        <v>288</v>
      </c>
      <c r="F185" s="240" t="s">
        <v>289</v>
      </c>
      <c r="G185" s="241" t="s">
        <v>263</v>
      </c>
      <c r="H185" s="242">
        <v>1</v>
      </c>
      <c r="I185" s="243"/>
      <c r="J185" s="244">
        <f>ROUND(I185*H185,2)</f>
        <v>0</v>
      </c>
      <c r="K185" s="245"/>
      <c r="L185" s="40"/>
      <c r="M185" s="246" t="s">
        <v>1</v>
      </c>
      <c r="N185" s="247" t="s">
        <v>43</v>
      </c>
      <c r="O185" s="90"/>
      <c r="P185" s="248">
        <f>O185*H185</f>
        <v>0</v>
      </c>
      <c r="Q185" s="248">
        <v>0</v>
      </c>
      <c r="R185" s="248">
        <f>Q185*H185</f>
        <v>0</v>
      </c>
      <c r="S185" s="248">
        <v>0</v>
      </c>
      <c r="T185" s="24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0" t="s">
        <v>224</v>
      </c>
      <c r="AT185" s="250" t="s">
        <v>150</v>
      </c>
      <c r="AU185" s="250" t="s">
        <v>88</v>
      </c>
      <c r="AY185" s="14" t="s">
        <v>147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4" t="s">
        <v>86</v>
      </c>
      <c r="BK185" s="138">
        <f>ROUND(I185*H185,2)</f>
        <v>0</v>
      </c>
      <c r="BL185" s="14" t="s">
        <v>224</v>
      </c>
      <c r="BM185" s="250" t="s">
        <v>290</v>
      </c>
    </row>
    <row r="186" s="2" customFormat="1" ht="24.15" customHeight="1">
      <c r="A186" s="37"/>
      <c r="B186" s="38"/>
      <c r="C186" s="255" t="s">
        <v>291</v>
      </c>
      <c r="D186" s="255" t="s">
        <v>266</v>
      </c>
      <c r="E186" s="256" t="s">
        <v>292</v>
      </c>
      <c r="F186" s="257" t="s">
        <v>293</v>
      </c>
      <c r="G186" s="258" t="s">
        <v>263</v>
      </c>
      <c r="H186" s="259">
        <v>1</v>
      </c>
      <c r="I186" s="260"/>
      <c r="J186" s="261">
        <f>ROUND(I186*H186,2)</f>
        <v>0</v>
      </c>
      <c r="K186" s="262"/>
      <c r="L186" s="263"/>
      <c r="M186" s="264" t="s">
        <v>1</v>
      </c>
      <c r="N186" s="265" t="s">
        <v>43</v>
      </c>
      <c r="O186" s="90"/>
      <c r="P186" s="248">
        <f>O186*H186</f>
        <v>0</v>
      </c>
      <c r="Q186" s="248">
        <v>0.0011999999999999999</v>
      </c>
      <c r="R186" s="248">
        <f>Q186*H186</f>
        <v>0.0011999999999999999</v>
      </c>
      <c r="S186" s="248">
        <v>0</v>
      </c>
      <c r="T186" s="24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0" t="s">
        <v>269</v>
      </c>
      <c r="AT186" s="250" t="s">
        <v>266</v>
      </c>
      <c r="AU186" s="250" t="s">
        <v>88</v>
      </c>
      <c r="AY186" s="14" t="s">
        <v>147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4" t="s">
        <v>86</v>
      </c>
      <c r="BK186" s="138">
        <f>ROUND(I186*H186,2)</f>
        <v>0</v>
      </c>
      <c r="BL186" s="14" t="s">
        <v>224</v>
      </c>
      <c r="BM186" s="250" t="s">
        <v>294</v>
      </c>
    </row>
    <row r="187" s="2" customFormat="1" ht="14.4" customHeight="1">
      <c r="A187" s="37"/>
      <c r="B187" s="38"/>
      <c r="C187" s="238" t="s">
        <v>295</v>
      </c>
      <c r="D187" s="238" t="s">
        <v>150</v>
      </c>
      <c r="E187" s="239" t="s">
        <v>296</v>
      </c>
      <c r="F187" s="240" t="s">
        <v>297</v>
      </c>
      <c r="G187" s="241" t="s">
        <v>263</v>
      </c>
      <c r="H187" s="242">
        <v>1</v>
      </c>
      <c r="I187" s="243"/>
      <c r="J187" s="244">
        <f>ROUND(I187*H187,2)</f>
        <v>0</v>
      </c>
      <c r="K187" s="245"/>
      <c r="L187" s="40"/>
      <c r="M187" s="246" t="s">
        <v>1</v>
      </c>
      <c r="N187" s="247" t="s">
        <v>43</v>
      </c>
      <c r="O187" s="90"/>
      <c r="P187" s="248">
        <f>O187*H187</f>
        <v>0</v>
      </c>
      <c r="Q187" s="248">
        <v>0</v>
      </c>
      <c r="R187" s="248">
        <f>Q187*H187</f>
        <v>0</v>
      </c>
      <c r="S187" s="248">
        <v>0</v>
      </c>
      <c r="T187" s="24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0" t="s">
        <v>224</v>
      </c>
      <c r="AT187" s="250" t="s">
        <v>150</v>
      </c>
      <c r="AU187" s="250" t="s">
        <v>88</v>
      </c>
      <c r="AY187" s="14" t="s">
        <v>147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4" t="s">
        <v>86</v>
      </c>
      <c r="BK187" s="138">
        <f>ROUND(I187*H187,2)</f>
        <v>0</v>
      </c>
      <c r="BL187" s="14" t="s">
        <v>224</v>
      </c>
      <c r="BM187" s="250" t="s">
        <v>298</v>
      </c>
    </row>
    <row r="188" s="2" customFormat="1" ht="14.4" customHeight="1">
      <c r="A188" s="37"/>
      <c r="B188" s="38"/>
      <c r="C188" s="255" t="s">
        <v>269</v>
      </c>
      <c r="D188" s="255" t="s">
        <v>266</v>
      </c>
      <c r="E188" s="256" t="s">
        <v>299</v>
      </c>
      <c r="F188" s="257" t="s">
        <v>300</v>
      </c>
      <c r="G188" s="258" t="s">
        <v>263</v>
      </c>
      <c r="H188" s="259">
        <v>1</v>
      </c>
      <c r="I188" s="260"/>
      <c r="J188" s="261">
        <f>ROUND(I188*H188,2)</f>
        <v>0</v>
      </c>
      <c r="K188" s="262"/>
      <c r="L188" s="263"/>
      <c r="M188" s="264" t="s">
        <v>1</v>
      </c>
      <c r="N188" s="265" t="s">
        <v>43</v>
      </c>
      <c r="O188" s="90"/>
      <c r="P188" s="248">
        <f>O188*H188</f>
        <v>0</v>
      </c>
      <c r="Q188" s="248">
        <v>0.00014999999999999999</v>
      </c>
      <c r="R188" s="248">
        <f>Q188*H188</f>
        <v>0.00014999999999999999</v>
      </c>
      <c r="S188" s="248">
        <v>0</v>
      </c>
      <c r="T188" s="24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0" t="s">
        <v>269</v>
      </c>
      <c r="AT188" s="250" t="s">
        <v>266</v>
      </c>
      <c r="AU188" s="250" t="s">
        <v>88</v>
      </c>
      <c r="AY188" s="14" t="s">
        <v>147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4" t="s">
        <v>86</v>
      </c>
      <c r="BK188" s="138">
        <f>ROUND(I188*H188,2)</f>
        <v>0</v>
      </c>
      <c r="BL188" s="14" t="s">
        <v>224</v>
      </c>
      <c r="BM188" s="250" t="s">
        <v>301</v>
      </c>
    </row>
    <row r="189" s="2" customFormat="1" ht="14.4" customHeight="1">
      <c r="A189" s="37"/>
      <c r="B189" s="38"/>
      <c r="C189" s="255" t="s">
        <v>302</v>
      </c>
      <c r="D189" s="255" t="s">
        <v>266</v>
      </c>
      <c r="E189" s="256" t="s">
        <v>303</v>
      </c>
      <c r="F189" s="257" t="s">
        <v>304</v>
      </c>
      <c r="G189" s="258" t="s">
        <v>263</v>
      </c>
      <c r="H189" s="259">
        <v>1</v>
      </c>
      <c r="I189" s="260"/>
      <c r="J189" s="261">
        <f>ROUND(I189*H189,2)</f>
        <v>0</v>
      </c>
      <c r="K189" s="262"/>
      <c r="L189" s="263"/>
      <c r="M189" s="264" t="s">
        <v>1</v>
      </c>
      <c r="N189" s="265" t="s">
        <v>43</v>
      </c>
      <c r="O189" s="90"/>
      <c r="P189" s="248">
        <f>O189*H189</f>
        <v>0</v>
      </c>
      <c r="Q189" s="248">
        <v>0.00014999999999999999</v>
      </c>
      <c r="R189" s="248">
        <f>Q189*H189</f>
        <v>0.00014999999999999999</v>
      </c>
      <c r="S189" s="248">
        <v>0</v>
      </c>
      <c r="T189" s="24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0" t="s">
        <v>269</v>
      </c>
      <c r="AT189" s="250" t="s">
        <v>266</v>
      </c>
      <c r="AU189" s="250" t="s">
        <v>88</v>
      </c>
      <c r="AY189" s="14" t="s">
        <v>147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4" t="s">
        <v>86</v>
      </c>
      <c r="BK189" s="138">
        <f>ROUND(I189*H189,2)</f>
        <v>0</v>
      </c>
      <c r="BL189" s="14" t="s">
        <v>224</v>
      </c>
      <c r="BM189" s="250" t="s">
        <v>305</v>
      </c>
    </row>
    <row r="190" s="2" customFormat="1" ht="14.4" customHeight="1">
      <c r="A190" s="37"/>
      <c r="B190" s="38"/>
      <c r="C190" s="238" t="s">
        <v>306</v>
      </c>
      <c r="D190" s="238" t="s">
        <v>150</v>
      </c>
      <c r="E190" s="239" t="s">
        <v>307</v>
      </c>
      <c r="F190" s="240" t="s">
        <v>308</v>
      </c>
      <c r="G190" s="241" t="s">
        <v>263</v>
      </c>
      <c r="H190" s="242">
        <v>1</v>
      </c>
      <c r="I190" s="243"/>
      <c r="J190" s="244">
        <f>ROUND(I190*H190,2)</f>
        <v>0</v>
      </c>
      <c r="K190" s="245"/>
      <c r="L190" s="40"/>
      <c r="M190" s="246" t="s">
        <v>1</v>
      </c>
      <c r="N190" s="247" t="s">
        <v>43</v>
      </c>
      <c r="O190" s="90"/>
      <c r="P190" s="248">
        <f>O190*H190</f>
        <v>0</v>
      </c>
      <c r="Q190" s="248">
        <v>0</v>
      </c>
      <c r="R190" s="248">
        <f>Q190*H190</f>
        <v>0</v>
      </c>
      <c r="S190" s="248">
        <v>0</v>
      </c>
      <c r="T190" s="24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0" t="s">
        <v>224</v>
      </c>
      <c r="AT190" s="250" t="s">
        <v>150</v>
      </c>
      <c r="AU190" s="250" t="s">
        <v>88</v>
      </c>
      <c r="AY190" s="14" t="s">
        <v>147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4" t="s">
        <v>86</v>
      </c>
      <c r="BK190" s="138">
        <f>ROUND(I190*H190,2)</f>
        <v>0</v>
      </c>
      <c r="BL190" s="14" t="s">
        <v>224</v>
      </c>
      <c r="BM190" s="250" t="s">
        <v>309</v>
      </c>
    </row>
    <row r="191" s="2" customFormat="1" ht="14.4" customHeight="1">
      <c r="A191" s="37"/>
      <c r="B191" s="38"/>
      <c r="C191" s="255" t="s">
        <v>310</v>
      </c>
      <c r="D191" s="255" t="s">
        <v>266</v>
      </c>
      <c r="E191" s="256" t="s">
        <v>311</v>
      </c>
      <c r="F191" s="257" t="s">
        <v>312</v>
      </c>
      <c r="G191" s="258" t="s">
        <v>263</v>
      </c>
      <c r="H191" s="259">
        <v>1</v>
      </c>
      <c r="I191" s="260"/>
      <c r="J191" s="261">
        <f>ROUND(I191*H191,2)</f>
        <v>0</v>
      </c>
      <c r="K191" s="262"/>
      <c r="L191" s="263"/>
      <c r="M191" s="264" t="s">
        <v>1</v>
      </c>
      <c r="N191" s="265" t="s">
        <v>43</v>
      </c>
      <c r="O191" s="90"/>
      <c r="P191" s="248">
        <f>O191*H191</f>
        <v>0</v>
      </c>
      <c r="Q191" s="248">
        <v>0.0022000000000000001</v>
      </c>
      <c r="R191" s="248">
        <f>Q191*H191</f>
        <v>0.0022000000000000001</v>
      </c>
      <c r="S191" s="248">
        <v>0</v>
      </c>
      <c r="T191" s="24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0" t="s">
        <v>269</v>
      </c>
      <c r="AT191" s="250" t="s">
        <v>266</v>
      </c>
      <c r="AU191" s="250" t="s">
        <v>88</v>
      </c>
      <c r="AY191" s="14" t="s">
        <v>147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4" t="s">
        <v>86</v>
      </c>
      <c r="BK191" s="138">
        <f>ROUND(I191*H191,2)</f>
        <v>0</v>
      </c>
      <c r="BL191" s="14" t="s">
        <v>224</v>
      </c>
      <c r="BM191" s="250" t="s">
        <v>313</v>
      </c>
    </row>
    <row r="192" s="2" customFormat="1" ht="24.15" customHeight="1">
      <c r="A192" s="37"/>
      <c r="B192" s="38"/>
      <c r="C192" s="238" t="s">
        <v>314</v>
      </c>
      <c r="D192" s="238" t="s">
        <v>150</v>
      </c>
      <c r="E192" s="239" t="s">
        <v>315</v>
      </c>
      <c r="F192" s="240" t="s">
        <v>316</v>
      </c>
      <c r="G192" s="241" t="s">
        <v>263</v>
      </c>
      <c r="H192" s="242">
        <v>1</v>
      </c>
      <c r="I192" s="243"/>
      <c r="J192" s="244">
        <f>ROUND(I192*H192,2)</f>
        <v>0</v>
      </c>
      <c r="K192" s="245"/>
      <c r="L192" s="40"/>
      <c r="M192" s="246" t="s">
        <v>1</v>
      </c>
      <c r="N192" s="247" t="s">
        <v>43</v>
      </c>
      <c r="O192" s="90"/>
      <c r="P192" s="248">
        <f>O192*H192</f>
        <v>0</v>
      </c>
      <c r="Q192" s="248">
        <v>0.00046999999999999999</v>
      </c>
      <c r="R192" s="248">
        <f>Q192*H192</f>
        <v>0.00046999999999999999</v>
      </c>
      <c r="S192" s="248">
        <v>0</v>
      </c>
      <c r="T192" s="24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0" t="s">
        <v>224</v>
      </c>
      <c r="AT192" s="250" t="s">
        <v>150</v>
      </c>
      <c r="AU192" s="250" t="s">
        <v>88</v>
      </c>
      <c r="AY192" s="14" t="s">
        <v>147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4" t="s">
        <v>86</v>
      </c>
      <c r="BK192" s="138">
        <f>ROUND(I192*H192,2)</f>
        <v>0</v>
      </c>
      <c r="BL192" s="14" t="s">
        <v>224</v>
      </c>
      <c r="BM192" s="250" t="s">
        <v>317</v>
      </c>
    </row>
    <row r="193" s="2" customFormat="1" ht="24.15" customHeight="1">
      <c r="A193" s="37"/>
      <c r="B193" s="38"/>
      <c r="C193" s="255" t="s">
        <v>318</v>
      </c>
      <c r="D193" s="255" t="s">
        <v>266</v>
      </c>
      <c r="E193" s="256" t="s">
        <v>319</v>
      </c>
      <c r="F193" s="257" t="s">
        <v>320</v>
      </c>
      <c r="G193" s="258" t="s">
        <v>263</v>
      </c>
      <c r="H193" s="259">
        <v>1</v>
      </c>
      <c r="I193" s="260"/>
      <c r="J193" s="261">
        <f>ROUND(I193*H193,2)</f>
        <v>0</v>
      </c>
      <c r="K193" s="262"/>
      <c r="L193" s="263"/>
      <c r="M193" s="264" t="s">
        <v>1</v>
      </c>
      <c r="N193" s="265" t="s">
        <v>43</v>
      </c>
      <c r="O193" s="90"/>
      <c r="P193" s="248">
        <f>O193*H193</f>
        <v>0</v>
      </c>
      <c r="Q193" s="248">
        <v>0.016</v>
      </c>
      <c r="R193" s="248">
        <f>Q193*H193</f>
        <v>0.016</v>
      </c>
      <c r="S193" s="248">
        <v>0</v>
      </c>
      <c r="T193" s="24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0" t="s">
        <v>269</v>
      </c>
      <c r="AT193" s="250" t="s">
        <v>266</v>
      </c>
      <c r="AU193" s="250" t="s">
        <v>88</v>
      </c>
      <c r="AY193" s="14" t="s">
        <v>147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4" t="s">
        <v>86</v>
      </c>
      <c r="BK193" s="138">
        <f>ROUND(I193*H193,2)</f>
        <v>0</v>
      </c>
      <c r="BL193" s="14" t="s">
        <v>224</v>
      </c>
      <c r="BM193" s="250" t="s">
        <v>321</v>
      </c>
    </row>
    <row r="194" s="2" customFormat="1" ht="24.15" customHeight="1">
      <c r="A194" s="37"/>
      <c r="B194" s="38"/>
      <c r="C194" s="255" t="s">
        <v>322</v>
      </c>
      <c r="D194" s="255" t="s">
        <v>266</v>
      </c>
      <c r="E194" s="256" t="s">
        <v>323</v>
      </c>
      <c r="F194" s="257" t="s">
        <v>324</v>
      </c>
      <c r="G194" s="258" t="s">
        <v>263</v>
      </c>
      <c r="H194" s="259">
        <v>1</v>
      </c>
      <c r="I194" s="260"/>
      <c r="J194" s="261">
        <f>ROUND(I194*H194,2)</f>
        <v>0</v>
      </c>
      <c r="K194" s="262"/>
      <c r="L194" s="263"/>
      <c r="M194" s="264" t="s">
        <v>1</v>
      </c>
      <c r="N194" s="265" t="s">
        <v>43</v>
      </c>
      <c r="O194" s="90"/>
      <c r="P194" s="248">
        <f>O194*H194</f>
        <v>0</v>
      </c>
      <c r="Q194" s="248">
        <v>0.017930000000000001</v>
      </c>
      <c r="R194" s="248">
        <f>Q194*H194</f>
        <v>0.017930000000000001</v>
      </c>
      <c r="S194" s="248">
        <v>0</v>
      </c>
      <c r="T194" s="24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0" t="s">
        <v>269</v>
      </c>
      <c r="AT194" s="250" t="s">
        <v>266</v>
      </c>
      <c r="AU194" s="250" t="s">
        <v>88</v>
      </c>
      <c r="AY194" s="14" t="s">
        <v>147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4" t="s">
        <v>86</v>
      </c>
      <c r="BK194" s="138">
        <f>ROUND(I194*H194,2)</f>
        <v>0</v>
      </c>
      <c r="BL194" s="14" t="s">
        <v>224</v>
      </c>
      <c r="BM194" s="250" t="s">
        <v>325</v>
      </c>
    </row>
    <row r="195" s="2" customFormat="1" ht="24.15" customHeight="1">
      <c r="A195" s="37"/>
      <c r="B195" s="38"/>
      <c r="C195" s="238" t="s">
        <v>326</v>
      </c>
      <c r="D195" s="238" t="s">
        <v>150</v>
      </c>
      <c r="E195" s="239" t="s">
        <v>327</v>
      </c>
      <c r="F195" s="240" t="s">
        <v>328</v>
      </c>
      <c r="G195" s="241" t="s">
        <v>263</v>
      </c>
      <c r="H195" s="242">
        <v>2</v>
      </c>
      <c r="I195" s="243"/>
      <c r="J195" s="244">
        <f>ROUND(I195*H195,2)</f>
        <v>0</v>
      </c>
      <c r="K195" s="245"/>
      <c r="L195" s="40"/>
      <c r="M195" s="246" t="s">
        <v>1</v>
      </c>
      <c r="N195" s="247" t="s">
        <v>43</v>
      </c>
      <c r="O195" s="90"/>
      <c r="P195" s="248">
        <f>O195*H195</f>
        <v>0</v>
      </c>
      <c r="Q195" s="248">
        <v>0</v>
      </c>
      <c r="R195" s="248">
        <f>Q195*H195</f>
        <v>0</v>
      </c>
      <c r="S195" s="248">
        <v>0.024</v>
      </c>
      <c r="T195" s="249">
        <f>S195*H195</f>
        <v>0.048000000000000001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0" t="s">
        <v>224</v>
      </c>
      <c r="AT195" s="250" t="s">
        <v>150</v>
      </c>
      <c r="AU195" s="250" t="s">
        <v>88</v>
      </c>
      <c r="AY195" s="14" t="s">
        <v>147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4" t="s">
        <v>86</v>
      </c>
      <c r="BK195" s="138">
        <f>ROUND(I195*H195,2)</f>
        <v>0</v>
      </c>
      <c r="BL195" s="14" t="s">
        <v>224</v>
      </c>
      <c r="BM195" s="250" t="s">
        <v>329</v>
      </c>
    </row>
    <row r="196" s="2" customFormat="1" ht="24.15" customHeight="1">
      <c r="A196" s="37"/>
      <c r="B196" s="38"/>
      <c r="C196" s="238" t="s">
        <v>330</v>
      </c>
      <c r="D196" s="238" t="s">
        <v>150</v>
      </c>
      <c r="E196" s="239" t="s">
        <v>331</v>
      </c>
      <c r="F196" s="240" t="s">
        <v>332</v>
      </c>
      <c r="G196" s="241" t="s">
        <v>263</v>
      </c>
      <c r="H196" s="242">
        <v>1</v>
      </c>
      <c r="I196" s="243"/>
      <c r="J196" s="244">
        <f>ROUND(I196*H196,2)</f>
        <v>0</v>
      </c>
      <c r="K196" s="245"/>
      <c r="L196" s="40"/>
      <c r="M196" s="246" t="s">
        <v>1</v>
      </c>
      <c r="N196" s="247" t="s">
        <v>43</v>
      </c>
      <c r="O196" s="90"/>
      <c r="P196" s="248">
        <f>O196*H196</f>
        <v>0</v>
      </c>
      <c r="Q196" s="248">
        <v>0</v>
      </c>
      <c r="R196" s="248">
        <f>Q196*H196</f>
        <v>0</v>
      </c>
      <c r="S196" s="248">
        <v>0</v>
      </c>
      <c r="T196" s="24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0" t="s">
        <v>224</v>
      </c>
      <c r="AT196" s="250" t="s">
        <v>150</v>
      </c>
      <c r="AU196" s="250" t="s">
        <v>88</v>
      </c>
      <c r="AY196" s="14" t="s">
        <v>147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4" t="s">
        <v>86</v>
      </c>
      <c r="BK196" s="138">
        <f>ROUND(I196*H196,2)</f>
        <v>0</v>
      </c>
      <c r="BL196" s="14" t="s">
        <v>224</v>
      </c>
      <c r="BM196" s="250" t="s">
        <v>333</v>
      </c>
    </row>
    <row r="197" s="2" customFormat="1" ht="24.15" customHeight="1">
      <c r="A197" s="37"/>
      <c r="B197" s="38"/>
      <c r="C197" s="255" t="s">
        <v>334</v>
      </c>
      <c r="D197" s="255" t="s">
        <v>266</v>
      </c>
      <c r="E197" s="256" t="s">
        <v>335</v>
      </c>
      <c r="F197" s="257" t="s">
        <v>336</v>
      </c>
      <c r="G197" s="258" t="s">
        <v>263</v>
      </c>
      <c r="H197" s="259">
        <v>1</v>
      </c>
      <c r="I197" s="260"/>
      <c r="J197" s="261">
        <f>ROUND(I197*H197,2)</f>
        <v>0</v>
      </c>
      <c r="K197" s="262"/>
      <c r="L197" s="263"/>
      <c r="M197" s="264" t="s">
        <v>1</v>
      </c>
      <c r="N197" s="265" t="s">
        <v>43</v>
      </c>
      <c r="O197" s="90"/>
      <c r="P197" s="248">
        <f>O197*H197</f>
        <v>0</v>
      </c>
      <c r="Q197" s="248">
        <v>0.00123</v>
      </c>
      <c r="R197" s="248">
        <f>Q197*H197</f>
        <v>0.00123</v>
      </c>
      <c r="S197" s="248">
        <v>0</v>
      </c>
      <c r="T197" s="24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0" t="s">
        <v>269</v>
      </c>
      <c r="AT197" s="250" t="s">
        <v>266</v>
      </c>
      <c r="AU197" s="250" t="s">
        <v>88</v>
      </c>
      <c r="AY197" s="14" t="s">
        <v>147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4" t="s">
        <v>86</v>
      </c>
      <c r="BK197" s="138">
        <f>ROUND(I197*H197,2)</f>
        <v>0</v>
      </c>
      <c r="BL197" s="14" t="s">
        <v>224</v>
      </c>
      <c r="BM197" s="250" t="s">
        <v>337</v>
      </c>
    </row>
    <row r="198" s="2" customFormat="1" ht="24.15" customHeight="1">
      <c r="A198" s="37"/>
      <c r="B198" s="38"/>
      <c r="C198" s="238" t="s">
        <v>338</v>
      </c>
      <c r="D198" s="238" t="s">
        <v>150</v>
      </c>
      <c r="E198" s="239" t="s">
        <v>339</v>
      </c>
      <c r="F198" s="240" t="s">
        <v>340</v>
      </c>
      <c r="G198" s="241" t="s">
        <v>188</v>
      </c>
      <c r="H198" s="242">
        <v>0.124</v>
      </c>
      <c r="I198" s="243"/>
      <c r="J198" s="244">
        <f>ROUND(I198*H198,2)</f>
        <v>0</v>
      </c>
      <c r="K198" s="245"/>
      <c r="L198" s="40"/>
      <c r="M198" s="246" t="s">
        <v>1</v>
      </c>
      <c r="N198" s="247" t="s">
        <v>43</v>
      </c>
      <c r="O198" s="90"/>
      <c r="P198" s="248">
        <f>O198*H198</f>
        <v>0</v>
      </c>
      <c r="Q198" s="248">
        <v>0</v>
      </c>
      <c r="R198" s="248">
        <f>Q198*H198</f>
        <v>0</v>
      </c>
      <c r="S198" s="248">
        <v>0</v>
      </c>
      <c r="T198" s="24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0" t="s">
        <v>224</v>
      </c>
      <c r="AT198" s="250" t="s">
        <v>150</v>
      </c>
      <c r="AU198" s="250" t="s">
        <v>88</v>
      </c>
      <c r="AY198" s="14" t="s">
        <v>147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4" t="s">
        <v>86</v>
      </c>
      <c r="BK198" s="138">
        <f>ROUND(I198*H198,2)</f>
        <v>0</v>
      </c>
      <c r="BL198" s="14" t="s">
        <v>224</v>
      </c>
      <c r="BM198" s="250" t="s">
        <v>341</v>
      </c>
    </row>
    <row r="199" s="2" customFormat="1" ht="24.15" customHeight="1">
      <c r="A199" s="37"/>
      <c r="B199" s="38"/>
      <c r="C199" s="238" t="s">
        <v>342</v>
      </c>
      <c r="D199" s="238" t="s">
        <v>150</v>
      </c>
      <c r="E199" s="239" t="s">
        <v>343</v>
      </c>
      <c r="F199" s="240" t="s">
        <v>344</v>
      </c>
      <c r="G199" s="241" t="s">
        <v>188</v>
      </c>
      <c r="H199" s="242">
        <v>0.124</v>
      </c>
      <c r="I199" s="243"/>
      <c r="J199" s="244">
        <f>ROUND(I199*H199,2)</f>
        <v>0</v>
      </c>
      <c r="K199" s="245"/>
      <c r="L199" s="40"/>
      <c r="M199" s="246" t="s">
        <v>1</v>
      </c>
      <c r="N199" s="247" t="s">
        <v>43</v>
      </c>
      <c r="O199" s="90"/>
      <c r="P199" s="248">
        <f>O199*H199</f>
        <v>0</v>
      </c>
      <c r="Q199" s="248">
        <v>0</v>
      </c>
      <c r="R199" s="248">
        <f>Q199*H199</f>
        <v>0</v>
      </c>
      <c r="S199" s="248">
        <v>0</v>
      </c>
      <c r="T199" s="24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0" t="s">
        <v>224</v>
      </c>
      <c r="AT199" s="250" t="s">
        <v>150</v>
      </c>
      <c r="AU199" s="250" t="s">
        <v>88</v>
      </c>
      <c r="AY199" s="14" t="s">
        <v>147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4" t="s">
        <v>86</v>
      </c>
      <c r="BK199" s="138">
        <f>ROUND(I199*H199,2)</f>
        <v>0</v>
      </c>
      <c r="BL199" s="14" t="s">
        <v>224</v>
      </c>
      <c r="BM199" s="250" t="s">
        <v>345</v>
      </c>
    </row>
    <row r="200" s="2" customFormat="1" ht="24.15" customHeight="1">
      <c r="A200" s="37"/>
      <c r="B200" s="38"/>
      <c r="C200" s="238" t="s">
        <v>346</v>
      </c>
      <c r="D200" s="238" t="s">
        <v>150</v>
      </c>
      <c r="E200" s="239" t="s">
        <v>347</v>
      </c>
      <c r="F200" s="240" t="s">
        <v>348</v>
      </c>
      <c r="G200" s="241" t="s">
        <v>188</v>
      </c>
      <c r="H200" s="242">
        <v>0.124</v>
      </c>
      <c r="I200" s="243"/>
      <c r="J200" s="244">
        <f>ROUND(I200*H200,2)</f>
        <v>0</v>
      </c>
      <c r="K200" s="245"/>
      <c r="L200" s="40"/>
      <c r="M200" s="246" t="s">
        <v>1</v>
      </c>
      <c r="N200" s="247" t="s">
        <v>43</v>
      </c>
      <c r="O200" s="90"/>
      <c r="P200" s="248">
        <f>O200*H200</f>
        <v>0</v>
      </c>
      <c r="Q200" s="248">
        <v>0</v>
      </c>
      <c r="R200" s="248">
        <f>Q200*H200</f>
        <v>0</v>
      </c>
      <c r="S200" s="248">
        <v>0</v>
      </c>
      <c r="T200" s="24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0" t="s">
        <v>224</v>
      </c>
      <c r="AT200" s="250" t="s">
        <v>150</v>
      </c>
      <c r="AU200" s="250" t="s">
        <v>88</v>
      </c>
      <c r="AY200" s="14" t="s">
        <v>147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4" t="s">
        <v>86</v>
      </c>
      <c r="BK200" s="138">
        <f>ROUND(I200*H200,2)</f>
        <v>0</v>
      </c>
      <c r="BL200" s="14" t="s">
        <v>224</v>
      </c>
      <c r="BM200" s="250" t="s">
        <v>349</v>
      </c>
    </row>
    <row r="201" s="12" customFormat="1" ht="22.8" customHeight="1">
      <c r="A201" s="12"/>
      <c r="B201" s="222"/>
      <c r="C201" s="223"/>
      <c r="D201" s="224" t="s">
        <v>77</v>
      </c>
      <c r="E201" s="236" t="s">
        <v>350</v>
      </c>
      <c r="F201" s="236" t="s">
        <v>351</v>
      </c>
      <c r="G201" s="223"/>
      <c r="H201" s="223"/>
      <c r="I201" s="226"/>
      <c r="J201" s="237">
        <f>BK201</f>
        <v>0</v>
      </c>
      <c r="K201" s="223"/>
      <c r="L201" s="228"/>
      <c r="M201" s="229"/>
      <c r="N201" s="230"/>
      <c r="O201" s="230"/>
      <c r="P201" s="231">
        <f>SUM(P202:P219)</f>
        <v>0</v>
      </c>
      <c r="Q201" s="230"/>
      <c r="R201" s="231">
        <f>SUM(R202:R219)</f>
        <v>0.54465711999999999</v>
      </c>
      <c r="S201" s="230"/>
      <c r="T201" s="232">
        <f>SUM(T202:T219)</f>
        <v>0.094649999999999998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3" t="s">
        <v>88</v>
      </c>
      <c r="AT201" s="234" t="s">
        <v>77</v>
      </c>
      <c r="AU201" s="234" t="s">
        <v>86</v>
      </c>
      <c r="AY201" s="233" t="s">
        <v>147</v>
      </c>
      <c r="BK201" s="235">
        <f>SUM(BK202:BK219)</f>
        <v>0</v>
      </c>
    </row>
    <row r="202" s="2" customFormat="1" ht="24.15" customHeight="1">
      <c r="A202" s="37"/>
      <c r="B202" s="38"/>
      <c r="C202" s="238" t="s">
        <v>352</v>
      </c>
      <c r="D202" s="238" t="s">
        <v>150</v>
      </c>
      <c r="E202" s="239" t="s">
        <v>353</v>
      </c>
      <c r="F202" s="240" t="s">
        <v>354</v>
      </c>
      <c r="G202" s="241" t="s">
        <v>153</v>
      </c>
      <c r="H202" s="242">
        <v>27.800000000000001</v>
      </c>
      <c r="I202" s="243"/>
      <c r="J202" s="244">
        <f>ROUND(I202*H202,2)</f>
        <v>0</v>
      </c>
      <c r="K202" s="245"/>
      <c r="L202" s="40"/>
      <c r="M202" s="246" t="s">
        <v>1</v>
      </c>
      <c r="N202" s="247" t="s">
        <v>43</v>
      </c>
      <c r="O202" s="90"/>
      <c r="P202" s="248">
        <f>O202*H202</f>
        <v>0</v>
      </c>
      <c r="Q202" s="248">
        <v>0</v>
      </c>
      <c r="R202" s="248">
        <f>Q202*H202</f>
        <v>0</v>
      </c>
      <c r="S202" s="248">
        <v>0</v>
      </c>
      <c r="T202" s="24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0" t="s">
        <v>224</v>
      </c>
      <c r="AT202" s="250" t="s">
        <v>150</v>
      </c>
      <c r="AU202" s="250" t="s">
        <v>88</v>
      </c>
      <c r="AY202" s="14" t="s">
        <v>147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4" t="s">
        <v>86</v>
      </c>
      <c r="BK202" s="138">
        <f>ROUND(I202*H202,2)</f>
        <v>0</v>
      </c>
      <c r="BL202" s="14" t="s">
        <v>224</v>
      </c>
      <c r="BM202" s="250" t="s">
        <v>355</v>
      </c>
    </row>
    <row r="203" s="2" customFormat="1" ht="14.4" customHeight="1">
      <c r="A203" s="37"/>
      <c r="B203" s="38"/>
      <c r="C203" s="238" t="s">
        <v>356</v>
      </c>
      <c r="D203" s="238" t="s">
        <v>150</v>
      </c>
      <c r="E203" s="239" t="s">
        <v>357</v>
      </c>
      <c r="F203" s="240" t="s">
        <v>358</v>
      </c>
      <c r="G203" s="241" t="s">
        <v>153</v>
      </c>
      <c r="H203" s="242">
        <v>27.800000000000001</v>
      </c>
      <c r="I203" s="243"/>
      <c r="J203" s="244">
        <f>ROUND(I203*H203,2)</f>
        <v>0</v>
      </c>
      <c r="K203" s="245"/>
      <c r="L203" s="40"/>
      <c r="M203" s="246" t="s">
        <v>1</v>
      </c>
      <c r="N203" s="247" t="s">
        <v>43</v>
      </c>
      <c r="O203" s="90"/>
      <c r="P203" s="248">
        <f>O203*H203</f>
        <v>0</v>
      </c>
      <c r="Q203" s="248">
        <v>0</v>
      </c>
      <c r="R203" s="248">
        <f>Q203*H203</f>
        <v>0</v>
      </c>
      <c r="S203" s="248">
        <v>0</v>
      </c>
      <c r="T203" s="24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0" t="s">
        <v>224</v>
      </c>
      <c r="AT203" s="250" t="s">
        <v>150</v>
      </c>
      <c r="AU203" s="250" t="s">
        <v>88</v>
      </c>
      <c r="AY203" s="14" t="s">
        <v>147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4" t="s">
        <v>86</v>
      </c>
      <c r="BK203" s="138">
        <f>ROUND(I203*H203,2)</f>
        <v>0</v>
      </c>
      <c r="BL203" s="14" t="s">
        <v>224</v>
      </c>
      <c r="BM203" s="250" t="s">
        <v>359</v>
      </c>
    </row>
    <row r="204" s="2" customFormat="1" ht="24.15" customHeight="1">
      <c r="A204" s="37"/>
      <c r="B204" s="38"/>
      <c r="C204" s="238" t="s">
        <v>360</v>
      </c>
      <c r="D204" s="238" t="s">
        <v>150</v>
      </c>
      <c r="E204" s="239" t="s">
        <v>361</v>
      </c>
      <c r="F204" s="240" t="s">
        <v>362</v>
      </c>
      <c r="G204" s="241" t="s">
        <v>153</v>
      </c>
      <c r="H204" s="242">
        <v>27.800000000000001</v>
      </c>
      <c r="I204" s="243"/>
      <c r="J204" s="244">
        <f>ROUND(I204*H204,2)</f>
        <v>0</v>
      </c>
      <c r="K204" s="245"/>
      <c r="L204" s="40"/>
      <c r="M204" s="246" t="s">
        <v>1</v>
      </c>
      <c r="N204" s="247" t="s">
        <v>43</v>
      </c>
      <c r="O204" s="90"/>
      <c r="P204" s="248">
        <f>O204*H204</f>
        <v>0</v>
      </c>
      <c r="Q204" s="248">
        <v>3.0000000000000001E-05</v>
      </c>
      <c r="R204" s="248">
        <f>Q204*H204</f>
        <v>0.000834</v>
      </c>
      <c r="S204" s="248">
        <v>0</v>
      </c>
      <c r="T204" s="24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0" t="s">
        <v>224</v>
      </c>
      <c r="AT204" s="250" t="s">
        <v>150</v>
      </c>
      <c r="AU204" s="250" t="s">
        <v>88</v>
      </c>
      <c r="AY204" s="14" t="s">
        <v>147</v>
      </c>
      <c r="BE204" s="138">
        <f>IF(N204="základní",J204,0)</f>
        <v>0</v>
      </c>
      <c r="BF204" s="138">
        <f>IF(N204="snížená",J204,0)</f>
        <v>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4" t="s">
        <v>86</v>
      </c>
      <c r="BK204" s="138">
        <f>ROUND(I204*H204,2)</f>
        <v>0</v>
      </c>
      <c r="BL204" s="14" t="s">
        <v>224</v>
      </c>
      <c r="BM204" s="250" t="s">
        <v>363</v>
      </c>
    </row>
    <row r="205" s="2" customFormat="1" ht="24.15" customHeight="1">
      <c r="A205" s="37"/>
      <c r="B205" s="38"/>
      <c r="C205" s="238" t="s">
        <v>364</v>
      </c>
      <c r="D205" s="238" t="s">
        <v>150</v>
      </c>
      <c r="E205" s="239" t="s">
        <v>365</v>
      </c>
      <c r="F205" s="240" t="s">
        <v>366</v>
      </c>
      <c r="G205" s="241" t="s">
        <v>153</v>
      </c>
      <c r="H205" s="242">
        <v>27.800000000000001</v>
      </c>
      <c r="I205" s="243"/>
      <c r="J205" s="244">
        <f>ROUND(I205*H205,2)</f>
        <v>0</v>
      </c>
      <c r="K205" s="245"/>
      <c r="L205" s="40"/>
      <c r="M205" s="246" t="s">
        <v>1</v>
      </c>
      <c r="N205" s="247" t="s">
        <v>43</v>
      </c>
      <c r="O205" s="90"/>
      <c r="P205" s="248">
        <f>O205*H205</f>
        <v>0</v>
      </c>
      <c r="Q205" s="248">
        <v>0.014999999999999999</v>
      </c>
      <c r="R205" s="248">
        <f>Q205*H205</f>
        <v>0.41699999999999998</v>
      </c>
      <c r="S205" s="248">
        <v>0</v>
      </c>
      <c r="T205" s="24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50" t="s">
        <v>224</v>
      </c>
      <c r="AT205" s="250" t="s">
        <v>150</v>
      </c>
      <c r="AU205" s="250" t="s">
        <v>88</v>
      </c>
      <c r="AY205" s="14" t="s">
        <v>147</v>
      </c>
      <c r="BE205" s="138">
        <f>IF(N205="základní",J205,0)</f>
        <v>0</v>
      </c>
      <c r="BF205" s="138">
        <f>IF(N205="snížená",J205,0)</f>
        <v>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4" t="s">
        <v>86</v>
      </c>
      <c r="BK205" s="138">
        <f>ROUND(I205*H205,2)</f>
        <v>0</v>
      </c>
      <c r="BL205" s="14" t="s">
        <v>224</v>
      </c>
      <c r="BM205" s="250" t="s">
        <v>367</v>
      </c>
    </row>
    <row r="206" s="2" customFormat="1" ht="24.15" customHeight="1">
      <c r="A206" s="37"/>
      <c r="B206" s="38"/>
      <c r="C206" s="238" t="s">
        <v>368</v>
      </c>
      <c r="D206" s="238" t="s">
        <v>150</v>
      </c>
      <c r="E206" s="239" t="s">
        <v>369</v>
      </c>
      <c r="F206" s="240" t="s">
        <v>370</v>
      </c>
      <c r="G206" s="241" t="s">
        <v>153</v>
      </c>
      <c r="H206" s="242">
        <v>27.899999999999999</v>
      </c>
      <c r="I206" s="243"/>
      <c r="J206" s="244">
        <f>ROUND(I206*H206,2)</f>
        <v>0</v>
      </c>
      <c r="K206" s="245"/>
      <c r="L206" s="40"/>
      <c r="M206" s="246" t="s">
        <v>1</v>
      </c>
      <c r="N206" s="247" t="s">
        <v>43</v>
      </c>
      <c r="O206" s="90"/>
      <c r="P206" s="248">
        <f>O206*H206</f>
        <v>0</v>
      </c>
      <c r="Q206" s="248">
        <v>0</v>
      </c>
      <c r="R206" s="248">
        <f>Q206*H206</f>
        <v>0</v>
      </c>
      <c r="S206" s="248">
        <v>0.0030000000000000001</v>
      </c>
      <c r="T206" s="249">
        <f>S206*H206</f>
        <v>0.083699999999999997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0" t="s">
        <v>224</v>
      </c>
      <c r="AT206" s="250" t="s">
        <v>150</v>
      </c>
      <c r="AU206" s="250" t="s">
        <v>88</v>
      </c>
      <c r="AY206" s="14" t="s">
        <v>147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4" t="s">
        <v>86</v>
      </c>
      <c r="BK206" s="138">
        <f>ROUND(I206*H206,2)</f>
        <v>0</v>
      </c>
      <c r="BL206" s="14" t="s">
        <v>224</v>
      </c>
      <c r="BM206" s="250" t="s">
        <v>371</v>
      </c>
    </row>
    <row r="207" s="2" customFormat="1" ht="24.15" customHeight="1">
      <c r="A207" s="37"/>
      <c r="B207" s="38"/>
      <c r="C207" s="238" t="s">
        <v>372</v>
      </c>
      <c r="D207" s="238" t="s">
        <v>150</v>
      </c>
      <c r="E207" s="239" t="s">
        <v>373</v>
      </c>
      <c r="F207" s="240" t="s">
        <v>374</v>
      </c>
      <c r="G207" s="241" t="s">
        <v>153</v>
      </c>
      <c r="H207" s="242">
        <v>27.800000000000001</v>
      </c>
      <c r="I207" s="243"/>
      <c r="J207" s="244">
        <f>ROUND(I207*H207,2)</f>
        <v>0</v>
      </c>
      <c r="K207" s="245"/>
      <c r="L207" s="40"/>
      <c r="M207" s="246" t="s">
        <v>1</v>
      </c>
      <c r="N207" s="247" t="s">
        <v>43</v>
      </c>
      <c r="O207" s="90"/>
      <c r="P207" s="248">
        <f>O207*H207</f>
        <v>0</v>
      </c>
      <c r="Q207" s="248">
        <v>0.00040000000000000002</v>
      </c>
      <c r="R207" s="248">
        <f>Q207*H207</f>
        <v>0.011120000000000001</v>
      </c>
      <c r="S207" s="248">
        <v>0</v>
      </c>
      <c r="T207" s="24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0" t="s">
        <v>224</v>
      </c>
      <c r="AT207" s="250" t="s">
        <v>150</v>
      </c>
      <c r="AU207" s="250" t="s">
        <v>88</v>
      </c>
      <c r="AY207" s="14" t="s">
        <v>147</v>
      </c>
      <c r="BE207" s="138">
        <f>IF(N207="základní",J207,0)</f>
        <v>0</v>
      </c>
      <c r="BF207" s="138">
        <f>IF(N207="snížená",J207,0)</f>
        <v>0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4" t="s">
        <v>86</v>
      </c>
      <c r="BK207" s="138">
        <f>ROUND(I207*H207,2)</f>
        <v>0</v>
      </c>
      <c r="BL207" s="14" t="s">
        <v>224</v>
      </c>
      <c r="BM207" s="250" t="s">
        <v>375</v>
      </c>
    </row>
    <row r="208" s="2" customFormat="1" ht="24.15" customHeight="1">
      <c r="A208" s="37"/>
      <c r="B208" s="38"/>
      <c r="C208" s="255" t="s">
        <v>376</v>
      </c>
      <c r="D208" s="255" t="s">
        <v>266</v>
      </c>
      <c r="E208" s="256" t="s">
        <v>377</v>
      </c>
      <c r="F208" s="257" t="s">
        <v>378</v>
      </c>
      <c r="G208" s="258" t="s">
        <v>153</v>
      </c>
      <c r="H208" s="259">
        <v>30.579999999999998</v>
      </c>
      <c r="I208" s="260"/>
      <c r="J208" s="261">
        <f>ROUND(I208*H208,2)</f>
        <v>0</v>
      </c>
      <c r="K208" s="262"/>
      <c r="L208" s="263"/>
      <c r="M208" s="264" t="s">
        <v>1</v>
      </c>
      <c r="N208" s="265" t="s">
        <v>43</v>
      </c>
      <c r="O208" s="90"/>
      <c r="P208" s="248">
        <f>O208*H208</f>
        <v>0</v>
      </c>
      <c r="Q208" s="248">
        <v>0.0033999999999999998</v>
      </c>
      <c r="R208" s="248">
        <f>Q208*H208</f>
        <v>0.103972</v>
      </c>
      <c r="S208" s="248">
        <v>0</v>
      </c>
      <c r="T208" s="24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50" t="s">
        <v>269</v>
      </c>
      <c r="AT208" s="250" t="s">
        <v>266</v>
      </c>
      <c r="AU208" s="250" t="s">
        <v>88</v>
      </c>
      <c r="AY208" s="14" t="s">
        <v>147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4" t="s">
        <v>86</v>
      </c>
      <c r="BK208" s="138">
        <f>ROUND(I208*H208,2)</f>
        <v>0</v>
      </c>
      <c r="BL208" s="14" t="s">
        <v>224</v>
      </c>
      <c r="BM208" s="250" t="s">
        <v>379</v>
      </c>
    </row>
    <row r="209" s="2" customFormat="1" ht="14.4" customHeight="1">
      <c r="A209" s="37"/>
      <c r="B209" s="38"/>
      <c r="C209" s="238" t="s">
        <v>380</v>
      </c>
      <c r="D209" s="238" t="s">
        <v>150</v>
      </c>
      <c r="E209" s="239" t="s">
        <v>381</v>
      </c>
      <c r="F209" s="240" t="s">
        <v>382</v>
      </c>
      <c r="G209" s="241" t="s">
        <v>383</v>
      </c>
      <c r="H209" s="242">
        <v>36.5</v>
      </c>
      <c r="I209" s="243"/>
      <c r="J209" s="244">
        <f>ROUND(I209*H209,2)</f>
        <v>0</v>
      </c>
      <c r="K209" s="245"/>
      <c r="L209" s="40"/>
      <c r="M209" s="246" t="s">
        <v>1</v>
      </c>
      <c r="N209" s="247" t="s">
        <v>43</v>
      </c>
      <c r="O209" s="90"/>
      <c r="P209" s="248">
        <f>O209*H209</f>
        <v>0</v>
      </c>
      <c r="Q209" s="248">
        <v>0</v>
      </c>
      <c r="R209" s="248">
        <f>Q209*H209</f>
        <v>0</v>
      </c>
      <c r="S209" s="248">
        <v>0.00029999999999999997</v>
      </c>
      <c r="T209" s="249">
        <f>S209*H209</f>
        <v>0.01095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0" t="s">
        <v>224</v>
      </c>
      <c r="AT209" s="250" t="s">
        <v>150</v>
      </c>
      <c r="AU209" s="250" t="s">
        <v>88</v>
      </c>
      <c r="AY209" s="14" t="s">
        <v>147</v>
      </c>
      <c r="BE209" s="138">
        <f>IF(N209="základní",J209,0)</f>
        <v>0</v>
      </c>
      <c r="BF209" s="138">
        <f>IF(N209="snížená",J209,0)</f>
        <v>0</v>
      </c>
      <c r="BG209" s="138">
        <f>IF(N209="zákl. přenesená",J209,0)</f>
        <v>0</v>
      </c>
      <c r="BH209" s="138">
        <f>IF(N209="sníž. přenesená",J209,0)</f>
        <v>0</v>
      </c>
      <c r="BI209" s="138">
        <f>IF(N209="nulová",J209,0)</f>
        <v>0</v>
      </c>
      <c r="BJ209" s="14" t="s">
        <v>86</v>
      </c>
      <c r="BK209" s="138">
        <f>ROUND(I209*H209,2)</f>
        <v>0</v>
      </c>
      <c r="BL209" s="14" t="s">
        <v>224</v>
      </c>
      <c r="BM209" s="250" t="s">
        <v>384</v>
      </c>
    </row>
    <row r="210" s="2" customFormat="1" ht="14.4" customHeight="1">
      <c r="A210" s="37"/>
      <c r="B210" s="38"/>
      <c r="C210" s="238" t="s">
        <v>385</v>
      </c>
      <c r="D210" s="238" t="s">
        <v>150</v>
      </c>
      <c r="E210" s="239" t="s">
        <v>386</v>
      </c>
      <c r="F210" s="240" t="s">
        <v>387</v>
      </c>
      <c r="G210" s="241" t="s">
        <v>383</v>
      </c>
      <c r="H210" s="242">
        <v>29.199999999999999</v>
      </c>
      <c r="I210" s="243"/>
      <c r="J210" s="244">
        <f>ROUND(I210*H210,2)</f>
        <v>0</v>
      </c>
      <c r="K210" s="245"/>
      <c r="L210" s="40"/>
      <c r="M210" s="246" t="s">
        <v>1</v>
      </c>
      <c r="N210" s="247" t="s">
        <v>43</v>
      </c>
      <c r="O210" s="90"/>
      <c r="P210" s="248">
        <f>O210*H210</f>
        <v>0</v>
      </c>
      <c r="Q210" s="248">
        <v>1.0000000000000001E-05</v>
      </c>
      <c r="R210" s="248">
        <f>Q210*H210</f>
        <v>0.000292</v>
      </c>
      <c r="S210" s="248">
        <v>0</v>
      </c>
      <c r="T210" s="24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0" t="s">
        <v>224</v>
      </c>
      <c r="AT210" s="250" t="s">
        <v>150</v>
      </c>
      <c r="AU210" s="250" t="s">
        <v>88</v>
      </c>
      <c r="AY210" s="14" t="s">
        <v>147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4" t="s">
        <v>86</v>
      </c>
      <c r="BK210" s="138">
        <f>ROUND(I210*H210,2)</f>
        <v>0</v>
      </c>
      <c r="BL210" s="14" t="s">
        <v>224</v>
      </c>
      <c r="BM210" s="250" t="s">
        <v>388</v>
      </c>
    </row>
    <row r="211" s="2" customFormat="1" ht="14.4" customHeight="1">
      <c r="A211" s="37"/>
      <c r="B211" s="38"/>
      <c r="C211" s="255" t="s">
        <v>389</v>
      </c>
      <c r="D211" s="255" t="s">
        <v>266</v>
      </c>
      <c r="E211" s="256" t="s">
        <v>390</v>
      </c>
      <c r="F211" s="257" t="s">
        <v>391</v>
      </c>
      <c r="G211" s="258" t="s">
        <v>383</v>
      </c>
      <c r="H211" s="259">
        <v>29.783999999999999</v>
      </c>
      <c r="I211" s="260"/>
      <c r="J211" s="261">
        <f>ROUND(I211*H211,2)</f>
        <v>0</v>
      </c>
      <c r="K211" s="262"/>
      <c r="L211" s="263"/>
      <c r="M211" s="264" t="s">
        <v>1</v>
      </c>
      <c r="N211" s="265" t="s">
        <v>43</v>
      </c>
      <c r="O211" s="90"/>
      <c r="P211" s="248">
        <f>O211*H211</f>
        <v>0</v>
      </c>
      <c r="Q211" s="248">
        <v>0.00035</v>
      </c>
      <c r="R211" s="248">
        <f>Q211*H211</f>
        <v>0.0104244</v>
      </c>
      <c r="S211" s="248">
        <v>0</v>
      </c>
      <c r="T211" s="24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0" t="s">
        <v>269</v>
      </c>
      <c r="AT211" s="250" t="s">
        <v>266</v>
      </c>
      <c r="AU211" s="250" t="s">
        <v>88</v>
      </c>
      <c r="AY211" s="14" t="s">
        <v>147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4" t="s">
        <v>86</v>
      </c>
      <c r="BK211" s="138">
        <f>ROUND(I211*H211,2)</f>
        <v>0</v>
      </c>
      <c r="BL211" s="14" t="s">
        <v>224</v>
      </c>
      <c r="BM211" s="250" t="s">
        <v>392</v>
      </c>
    </row>
    <row r="212" s="2" customFormat="1" ht="14.4" customHeight="1">
      <c r="A212" s="37"/>
      <c r="B212" s="38"/>
      <c r="C212" s="238" t="s">
        <v>393</v>
      </c>
      <c r="D212" s="238" t="s">
        <v>150</v>
      </c>
      <c r="E212" s="239" t="s">
        <v>394</v>
      </c>
      <c r="F212" s="240" t="s">
        <v>395</v>
      </c>
      <c r="G212" s="241" t="s">
        <v>383</v>
      </c>
      <c r="H212" s="242">
        <v>0.80000000000000004</v>
      </c>
      <c r="I212" s="243"/>
      <c r="J212" s="244">
        <f>ROUND(I212*H212,2)</f>
        <v>0</v>
      </c>
      <c r="K212" s="245"/>
      <c r="L212" s="40"/>
      <c r="M212" s="246" t="s">
        <v>1</v>
      </c>
      <c r="N212" s="247" t="s">
        <v>43</v>
      </c>
      <c r="O212" s="90"/>
      <c r="P212" s="248">
        <f>O212*H212</f>
        <v>0</v>
      </c>
      <c r="Q212" s="248">
        <v>0</v>
      </c>
      <c r="R212" s="248">
        <f>Q212*H212</f>
        <v>0</v>
      </c>
      <c r="S212" s="248">
        <v>0</v>
      </c>
      <c r="T212" s="24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0" t="s">
        <v>224</v>
      </c>
      <c r="AT212" s="250" t="s">
        <v>150</v>
      </c>
      <c r="AU212" s="250" t="s">
        <v>88</v>
      </c>
      <c r="AY212" s="14" t="s">
        <v>147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4" t="s">
        <v>86</v>
      </c>
      <c r="BK212" s="138">
        <f>ROUND(I212*H212,2)</f>
        <v>0</v>
      </c>
      <c r="BL212" s="14" t="s">
        <v>224</v>
      </c>
      <c r="BM212" s="250" t="s">
        <v>396</v>
      </c>
    </row>
    <row r="213" s="2" customFormat="1" ht="14.4" customHeight="1">
      <c r="A213" s="37"/>
      <c r="B213" s="38"/>
      <c r="C213" s="255" t="s">
        <v>397</v>
      </c>
      <c r="D213" s="255" t="s">
        <v>266</v>
      </c>
      <c r="E213" s="256" t="s">
        <v>398</v>
      </c>
      <c r="F213" s="257" t="s">
        <v>399</v>
      </c>
      <c r="G213" s="258" t="s">
        <v>383</v>
      </c>
      <c r="H213" s="259">
        <v>0.81599999999999995</v>
      </c>
      <c r="I213" s="260"/>
      <c r="J213" s="261">
        <f>ROUND(I213*H213,2)</f>
        <v>0</v>
      </c>
      <c r="K213" s="262"/>
      <c r="L213" s="263"/>
      <c r="M213" s="264" t="s">
        <v>1</v>
      </c>
      <c r="N213" s="265" t="s">
        <v>43</v>
      </c>
      <c r="O213" s="90"/>
      <c r="P213" s="248">
        <f>O213*H213</f>
        <v>0</v>
      </c>
      <c r="Q213" s="248">
        <v>0.00017000000000000001</v>
      </c>
      <c r="R213" s="248">
        <f>Q213*H213</f>
        <v>0.00013872</v>
      </c>
      <c r="S213" s="248">
        <v>0</v>
      </c>
      <c r="T213" s="24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0" t="s">
        <v>269</v>
      </c>
      <c r="AT213" s="250" t="s">
        <v>266</v>
      </c>
      <c r="AU213" s="250" t="s">
        <v>88</v>
      </c>
      <c r="AY213" s="14" t="s">
        <v>147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4" t="s">
        <v>86</v>
      </c>
      <c r="BK213" s="138">
        <f>ROUND(I213*H213,2)</f>
        <v>0</v>
      </c>
      <c r="BL213" s="14" t="s">
        <v>224</v>
      </c>
      <c r="BM213" s="250" t="s">
        <v>400</v>
      </c>
    </row>
    <row r="214" s="2" customFormat="1" ht="14.4" customHeight="1">
      <c r="A214" s="37"/>
      <c r="B214" s="38"/>
      <c r="C214" s="238" t="s">
        <v>401</v>
      </c>
      <c r="D214" s="238" t="s">
        <v>150</v>
      </c>
      <c r="E214" s="239" t="s">
        <v>402</v>
      </c>
      <c r="F214" s="240" t="s">
        <v>403</v>
      </c>
      <c r="G214" s="241" t="s">
        <v>383</v>
      </c>
      <c r="H214" s="242">
        <v>29.199999999999999</v>
      </c>
      <c r="I214" s="243"/>
      <c r="J214" s="244">
        <f>ROUND(I214*H214,2)</f>
        <v>0</v>
      </c>
      <c r="K214" s="245"/>
      <c r="L214" s="40"/>
      <c r="M214" s="246" t="s">
        <v>1</v>
      </c>
      <c r="N214" s="247" t="s">
        <v>43</v>
      </c>
      <c r="O214" s="90"/>
      <c r="P214" s="248">
        <f>O214*H214</f>
        <v>0</v>
      </c>
      <c r="Q214" s="248">
        <v>3.0000000000000001E-05</v>
      </c>
      <c r="R214" s="248">
        <f>Q214*H214</f>
        <v>0.00087600000000000004</v>
      </c>
      <c r="S214" s="248">
        <v>0</v>
      </c>
      <c r="T214" s="24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0" t="s">
        <v>224</v>
      </c>
      <c r="AT214" s="250" t="s">
        <v>150</v>
      </c>
      <c r="AU214" s="250" t="s">
        <v>88</v>
      </c>
      <c r="AY214" s="14" t="s">
        <v>147</v>
      </c>
      <c r="BE214" s="138">
        <f>IF(N214="základní",J214,0)</f>
        <v>0</v>
      </c>
      <c r="BF214" s="138">
        <f>IF(N214="snížená",J214,0)</f>
        <v>0</v>
      </c>
      <c r="BG214" s="138">
        <f>IF(N214="zákl. přenesená",J214,0)</f>
        <v>0</v>
      </c>
      <c r="BH214" s="138">
        <f>IF(N214="sníž. přenesená",J214,0)</f>
        <v>0</v>
      </c>
      <c r="BI214" s="138">
        <f>IF(N214="nulová",J214,0)</f>
        <v>0</v>
      </c>
      <c r="BJ214" s="14" t="s">
        <v>86</v>
      </c>
      <c r="BK214" s="138">
        <f>ROUND(I214*H214,2)</f>
        <v>0</v>
      </c>
      <c r="BL214" s="14" t="s">
        <v>224</v>
      </c>
      <c r="BM214" s="250" t="s">
        <v>404</v>
      </c>
    </row>
    <row r="215" s="2" customFormat="1" ht="24.15" customHeight="1">
      <c r="A215" s="37"/>
      <c r="B215" s="38"/>
      <c r="C215" s="238" t="s">
        <v>405</v>
      </c>
      <c r="D215" s="238" t="s">
        <v>150</v>
      </c>
      <c r="E215" s="239" t="s">
        <v>406</v>
      </c>
      <c r="F215" s="240" t="s">
        <v>407</v>
      </c>
      <c r="G215" s="241" t="s">
        <v>153</v>
      </c>
      <c r="H215" s="242">
        <v>27.800000000000001</v>
      </c>
      <c r="I215" s="243"/>
      <c r="J215" s="244">
        <f>ROUND(I215*H215,2)</f>
        <v>0</v>
      </c>
      <c r="K215" s="245"/>
      <c r="L215" s="40"/>
      <c r="M215" s="246" t="s">
        <v>1</v>
      </c>
      <c r="N215" s="247" t="s">
        <v>43</v>
      </c>
      <c r="O215" s="90"/>
      <c r="P215" s="248">
        <f>O215*H215</f>
        <v>0</v>
      </c>
      <c r="Q215" s="248">
        <v>0</v>
      </c>
      <c r="R215" s="248">
        <f>Q215*H215</f>
        <v>0</v>
      </c>
      <c r="S215" s="248">
        <v>0</v>
      </c>
      <c r="T215" s="24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0" t="s">
        <v>224</v>
      </c>
      <c r="AT215" s="250" t="s">
        <v>150</v>
      </c>
      <c r="AU215" s="250" t="s">
        <v>88</v>
      </c>
      <c r="AY215" s="14" t="s">
        <v>147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4" t="s">
        <v>86</v>
      </c>
      <c r="BK215" s="138">
        <f>ROUND(I215*H215,2)</f>
        <v>0</v>
      </c>
      <c r="BL215" s="14" t="s">
        <v>224</v>
      </c>
      <c r="BM215" s="250" t="s">
        <v>408</v>
      </c>
    </row>
    <row r="216" s="2" customFormat="1" ht="14.4" customHeight="1">
      <c r="A216" s="37"/>
      <c r="B216" s="38"/>
      <c r="C216" s="238" t="s">
        <v>409</v>
      </c>
      <c r="D216" s="238" t="s">
        <v>150</v>
      </c>
      <c r="E216" s="239" t="s">
        <v>410</v>
      </c>
      <c r="F216" s="240" t="s">
        <v>411</v>
      </c>
      <c r="G216" s="241" t="s">
        <v>153</v>
      </c>
      <c r="H216" s="242">
        <v>27.899999999999999</v>
      </c>
      <c r="I216" s="243"/>
      <c r="J216" s="244">
        <f>ROUND(I216*H216,2)</f>
        <v>0</v>
      </c>
      <c r="K216" s="245"/>
      <c r="L216" s="40"/>
      <c r="M216" s="246" t="s">
        <v>1</v>
      </c>
      <c r="N216" s="247" t="s">
        <v>43</v>
      </c>
      <c r="O216" s="90"/>
      <c r="P216" s="248">
        <f>O216*H216</f>
        <v>0</v>
      </c>
      <c r="Q216" s="248">
        <v>0</v>
      </c>
      <c r="R216" s="248">
        <f>Q216*H216</f>
        <v>0</v>
      </c>
      <c r="S216" s="248">
        <v>0</v>
      </c>
      <c r="T216" s="24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50" t="s">
        <v>224</v>
      </c>
      <c r="AT216" s="250" t="s">
        <v>150</v>
      </c>
      <c r="AU216" s="250" t="s">
        <v>88</v>
      </c>
      <c r="AY216" s="14" t="s">
        <v>147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4" t="s">
        <v>86</v>
      </c>
      <c r="BK216" s="138">
        <f>ROUND(I216*H216,2)</f>
        <v>0</v>
      </c>
      <c r="BL216" s="14" t="s">
        <v>224</v>
      </c>
      <c r="BM216" s="250" t="s">
        <v>412</v>
      </c>
    </row>
    <row r="217" s="2" customFormat="1" ht="24.15" customHeight="1">
      <c r="A217" s="37"/>
      <c r="B217" s="38"/>
      <c r="C217" s="238" t="s">
        <v>413</v>
      </c>
      <c r="D217" s="238" t="s">
        <v>150</v>
      </c>
      <c r="E217" s="239" t="s">
        <v>414</v>
      </c>
      <c r="F217" s="240" t="s">
        <v>415</v>
      </c>
      <c r="G217" s="241" t="s">
        <v>188</v>
      </c>
      <c r="H217" s="242">
        <v>0.54500000000000004</v>
      </c>
      <c r="I217" s="243"/>
      <c r="J217" s="244">
        <f>ROUND(I217*H217,2)</f>
        <v>0</v>
      </c>
      <c r="K217" s="245"/>
      <c r="L217" s="40"/>
      <c r="M217" s="246" t="s">
        <v>1</v>
      </c>
      <c r="N217" s="247" t="s">
        <v>43</v>
      </c>
      <c r="O217" s="90"/>
      <c r="P217" s="248">
        <f>O217*H217</f>
        <v>0</v>
      </c>
      <c r="Q217" s="248">
        <v>0</v>
      </c>
      <c r="R217" s="248">
        <f>Q217*H217</f>
        <v>0</v>
      </c>
      <c r="S217" s="248">
        <v>0</v>
      </c>
      <c r="T217" s="24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50" t="s">
        <v>224</v>
      </c>
      <c r="AT217" s="250" t="s">
        <v>150</v>
      </c>
      <c r="AU217" s="250" t="s">
        <v>88</v>
      </c>
      <c r="AY217" s="14" t="s">
        <v>147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4" t="s">
        <v>86</v>
      </c>
      <c r="BK217" s="138">
        <f>ROUND(I217*H217,2)</f>
        <v>0</v>
      </c>
      <c r="BL217" s="14" t="s">
        <v>224</v>
      </c>
      <c r="BM217" s="250" t="s">
        <v>416</v>
      </c>
    </row>
    <row r="218" s="2" customFormat="1" ht="24.15" customHeight="1">
      <c r="A218" s="37"/>
      <c r="B218" s="38"/>
      <c r="C218" s="238" t="s">
        <v>417</v>
      </c>
      <c r="D218" s="238" t="s">
        <v>150</v>
      </c>
      <c r="E218" s="239" t="s">
        <v>418</v>
      </c>
      <c r="F218" s="240" t="s">
        <v>419</v>
      </c>
      <c r="G218" s="241" t="s">
        <v>188</v>
      </c>
      <c r="H218" s="242">
        <v>0.54500000000000004</v>
      </c>
      <c r="I218" s="243"/>
      <c r="J218" s="244">
        <f>ROUND(I218*H218,2)</f>
        <v>0</v>
      </c>
      <c r="K218" s="245"/>
      <c r="L218" s="40"/>
      <c r="M218" s="246" t="s">
        <v>1</v>
      </c>
      <c r="N218" s="247" t="s">
        <v>43</v>
      </c>
      <c r="O218" s="90"/>
      <c r="P218" s="248">
        <f>O218*H218</f>
        <v>0</v>
      </c>
      <c r="Q218" s="248">
        <v>0</v>
      </c>
      <c r="R218" s="248">
        <f>Q218*H218</f>
        <v>0</v>
      </c>
      <c r="S218" s="248">
        <v>0</v>
      </c>
      <c r="T218" s="24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0" t="s">
        <v>224</v>
      </c>
      <c r="AT218" s="250" t="s">
        <v>150</v>
      </c>
      <c r="AU218" s="250" t="s">
        <v>88</v>
      </c>
      <c r="AY218" s="14" t="s">
        <v>147</v>
      </c>
      <c r="BE218" s="138">
        <f>IF(N218="základní",J218,0)</f>
        <v>0</v>
      </c>
      <c r="BF218" s="138">
        <f>IF(N218="snížená",J218,0)</f>
        <v>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4" t="s">
        <v>86</v>
      </c>
      <c r="BK218" s="138">
        <f>ROUND(I218*H218,2)</f>
        <v>0</v>
      </c>
      <c r="BL218" s="14" t="s">
        <v>224</v>
      </c>
      <c r="BM218" s="250" t="s">
        <v>420</v>
      </c>
    </row>
    <row r="219" s="2" customFormat="1" ht="24.15" customHeight="1">
      <c r="A219" s="37"/>
      <c r="B219" s="38"/>
      <c r="C219" s="238" t="s">
        <v>421</v>
      </c>
      <c r="D219" s="238" t="s">
        <v>150</v>
      </c>
      <c r="E219" s="239" t="s">
        <v>422</v>
      </c>
      <c r="F219" s="240" t="s">
        <v>423</v>
      </c>
      <c r="G219" s="241" t="s">
        <v>188</v>
      </c>
      <c r="H219" s="242">
        <v>0.54500000000000004</v>
      </c>
      <c r="I219" s="243"/>
      <c r="J219" s="244">
        <f>ROUND(I219*H219,2)</f>
        <v>0</v>
      </c>
      <c r="K219" s="245"/>
      <c r="L219" s="40"/>
      <c r="M219" s="246" t="s">
        <v>1</v>
      </c>
      <c r="N219" s="247" t="s">
        <v>43</v>
      </c>
      <c r="O219" s="90"/>
      <c r="P219" s="248">
        <f>O219*H219</f>
        <v>0</v>
      </c>
      <c r="Q219" s="248">
        <v>0</v>
      </c>
      <c r="R219" s="248">
        <f>Q219*H219</f>
        <v>0</v>
      </c>
      <c r="S219" s="248">
        <v>0</v>
      </c>
      <c r="T219" s="24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0" t="s">
        <v>224</v>
      </c>
      <c r="AT219" s="250" t="s">
        <v>150</v>
      </c>
      <c r="AU219" s="250" t="s">
        <v>88</v>
      </c>
      <c r="AY219" s="14" t="s">
        <v>147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4" t="s">
        <v>86</v>
      </c>
      <c r="BK219" s="138">
        <f>ROUND(I219*H219,2)</f>
        <v>0</v>
      </c>
      <c r="BL219" s="14" t="s">
        <v>224</v>
      </c>
      <c r="BM219" s="250" t="s">
        <v>424</v>
      </c>
    </row>
    <row r="220" s="12" customFormat="1" ht="22.8" customHeight="1">
      <c r="A220" s="12"/>
      <c r="B220" s="222"/>
      <c r="C220" s="223"/>
      <c r="D220" s="224" t="s">
        <v>77</v>
      </c>
      <c r="E220" s="236" t="s">
        <v>425</v>
      </c>
      <c r="F220" s="236" t="s">
        <v>426</v>
      </c>
      <c r="G220" s="223"/>
      <c r="H220" s="223"/>
      <c r="I220" s="226"/>
      <c r="J220" s="237">
        <f>BK220</f>
        <v>0</v>
      </c>
      <c r="K220" s="223"/>
      <c r="L220" s="228"/>
      <c r="M220" s="229"/>
      <c r="N220" s="230"/>
      <c r="O220" s="230"/>
      <c r="P220" s="231">
        <f>SUM(P221:P227)</f>
        <v>0</v>
      </c>
      <c r="Q220" s="230"/>
      <c r="R220" s="231">
        <f>SUM(R221:R227)</f>
        <v>0.0019227200000000002</v>
      </c>
      <c r="S220" s="230"/>
      <c r="T220" s="232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3" t="s">
        <v>88</v>
      </c>
      <c r="AT220" s="234" t="s">
        <v>77</v>
      </c>
      <c r="AU220" s="234" t="s">
        <v>86</v>
      </c>
      <c r="AY220" s="233" t="s">
        <v>147</v>
      </c>
      <c r="BK220" s="235">
        <f>SUM(BK221:BK227)</f>
        <v>0</v>
      </c>
    </row>
    <row r="221" s="2" customFormat="1" ht="14.4" customHeight="1">
      <c r="A221" s="37"/>
      <c r="B221" s="38"/>
      <c r="C221" s="238" t="s">
        <v>427</v>
      </c>
      <c r="D221" s="238" t="s">
        <v>150</v>
      </c>
      <c r="E221" s="239" t="s">
        <v>428</v>
      </c>
      <c r="F221" s="240" t="s">
        <v>429</v>
      </c>
      <c r="G221" s="241" t="s">
        <v>153</v>
      </c>
      <c r="H221" s="242">
        <v>2.2719999999999998</v>
      </c>
      <c r="I221" s="243"/>
      <c r="J221" s="244">
        <f>ROUND(I221*H221,2)</f>
        <v>0</v>
      </c>
      <c r="K221" s="245"/>
      <c r="L221" s="40"/>
      <c r="M221" s="246" t="s">
        <v>1</v>
      </c>
      <c r="N221" s="247" t="s">
        <v>43</v>
      </c>
      <c r="O221" s="90"/>
      <c r="P221" s="248">
        <f>O221*H221</f>
        <v>0</v>
      </c>
      <c r="Q221" s="248">
        <v>0</v>
      </c>
      <c r="R221" s="248">
        <f>Q221*H221</f>
        <v>0</v>
      </c>
      <c r="S221" s="248">
        <v>0</v>
      </c>
      <c r="T221" s="24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50" t="s">
        <v>224</v>
      </c>
      <c r="AT221" s="250" t="s">
        <v>150</v>
      </c>
      <c r="AU221" s="250" t="s">
        <v>88</v>
      </c>
      <c r="AY221" s="14" t="s">
        <v>147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4" t="s">
        <v>86</v>
      </c>
      <c r="BK221" s="138">
        <f>ROUND(I221*H221,2)</f>
        <v>0</v>
      </c>
      <c r="BL221" s="14" t="s">
        <v>224</v>
      </c>
      <c r="BM221" s="250" t="s">
        <v>430</v>
      </c>
    </row>
    <row r="222" s="2" customFormat="1">
      <c r="A222" s="37"/>
      <c r="B222" s="38"/>
      <c r="C222" s="39"/>
      <c r="D222" s="251" t="s">
        <v>156</v>
      </c>
      <c r="E222" s="39"/>
      <c r="F222" s="252" t="s">
        <v>431</v>
      </c>
      <c r="G222" s="39"/>
      <c r="H222" s="39"/>
      <c r="I222" s="207"/>
      <c r="J222" s="39"/>
      <c r="K222" s="39"/>
      <c r="L222" s="40"/>
      <c r="M222" s="253"/>
      <c r="N222" s="254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4" t="s">
        <v>156</v>
      </c>
      <c r="AU222" s="14" t="s">
        <v>88</v>
      </c>
    </row>
    <row r="223" s="2" customFormat="1" ht="24.15" customHeight="1">
      <c r="A223" s="37"/>
      <c r="B223" s="38"/>
      <c r="C223" s="238" t="s">
        <v>432</v>
      </c>
      <c r="D223" s="238" t="s">
        <v>150</v>
      </c>
      <c r="E223" s="239" t="s">
        <v>433</v>
      </c>
      <c r="F223" s="240" t="s">
        <v>434</v>
      </c>
      <c r="G223" s="241" t="s">
        <v>153</v>
      </c>
      <c r="H223" s="242">
        <v>2.2719999999999998</v>
      </c>
      <c r="I223" s="243"/>
      <c r="J223" s="244">
        <f>ROUND(I223*H223,2)</f>
        <v>0</v>
      </c>
      <c r="K223" s="245"/>
      <c r="L223" s="40"/>
      <c r="M223" s="246" t="s">
        <v>1</v>
      </c>
      <c r="N223" s="247" t="s">
        <v>43</v>
      </c>
      <c r="O223" s="90"/>
      <c r="P223" s="248">
        <f>O223*H223</f>
        <v>0</v>
      </c>
      <c r="Q223" s="248">
        <v>0.00013999999999999999</v>
      </c>
      <c r="R223" s="248">
        <f>Q223*H223</f>
        <v>0.00031807999999999994</v>
      </c>
      <c r="S223" s="248">
        <v>0</v>
      </c>
      <c r="T223" s="24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0" t="s">
        <v>224</v>
      </c>
      <c r="AT223" s="250" t="s">
        <v>150</v>
      </c>
      <c r="AU223" s="250" t="s">
        <v>88</v>
      </c>
      <c r="AY223" s="14" t="s">
        <v>147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4" t="s">
        <v>86</v>
      </c>
      <c r="BK223" s="138">
        <f>ROUND(I223*H223,2)</f>
        <v>0</v>
      </c>
      <c r="BL223" s="14" t="s">
        <v>224</v>
      </c>
      <c r="BM223" s="250" t="s">
        <v>435</v>
      </c>
    </row>
    <row r="224" s="2" customFormat="1" ht="24.15" customHeight="1">
      <c r="A224" s="37"/>
      <c r="B224" s="38"/>
      <c r="C224" s="238" t="s">
        <v>436</v>
      </c>
      <c r="D224" s="238" t="s">
        <v>150</v>
      </c>
      <c r="E224" s="239" t="s">
        <v>437</v>
      </c>
      <c r="F224" s="240" t="s">
        <v>438</v>
      </c>
      <c r="G224" s="241" t="s">
        <v>153</v>
      </c>
      <c r="H224" s="242">
        <v>2.2719999999999998</v>
      </c>
      <c r="I224" s="243"/>
      <c r="J224" s="244">
        <f>ROUND(I224*H224,2)</f>
        <v>0</v>
      </c>
      <c r="K224" s="245"/>
      <c r="L224" s="40"/>
      <c r="M224" s="246" t="s">
        <v>1</v>
      </c>
      <c r="N224" s="247" t="s">
        <v>43</v>
      </c>
      <c r="O224" s="90"/>
      <c r="P224" s="248">
        <f>O224*H224</f>
        <v>0</v>
      </c>
      <c r="Q224" s="248">
        <v>0.00012</v>
      </c>
      <c r="R224" s="248">
        <f>Q224*H224</f>
        <v>0.00027263999999999999</v>
      </c>
      <c r="S224" s="248">
        <v>0</v>
      </c>
      <c r="T224" s="24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0" t="s">
        <v>224</v>
      </c>
      <c r="AT224" s="250" t="s">
        <v>150</v>
      </c>
      <c r="AU224" s="250" t="s">
        <v>88</v>
      </c>
      <c r="AY224" s="14" t="s">
        <v>147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4" t="s">
        <v>86</v>
      </c>
      <c r="BK224" s="138">
        <f>ROUND(I224*H224,2)</f>
        <v>0</v>
      </c>
      <c r="BL224" s="14" t="s">
        <v>224</v>
      </c>
      <c r="BM224" s="250" t="s">
        <v>439</v>
      </c>
    </row>
    <row r="225" s="2" customFormat="1" ht="24.15" customHeight="1">
      <c r="A225" s="37"/>
      <c r="B225" s="38"/>
      <c r="C225" s="238" t="s">
        <v>440</v>
      </c>
      <c r="D225" s="238" t="s">
        <v>150</v>
      </c>
      <c r="E225" s="239" t="s">
        <v>441</v>
      </c>
      <c r="F225" s="240" t="s">
        <v>442</v>
      </c>
      <c r="G225" s="241" t="s">
        <v>153</v>
      </c>
      <c r="H225" s="242">
        <v>3.6000000000000001</v>
      </c>
      <c r="I225" s="243"/>
      <c r="J225" s="244">
        <f>ROUND(I225*H225,2)</f>
        <v>0</v>
      </c>
      <c r="K225" s="245"/>
      <c r="L225" s="40"/>
      <c r="M225" s="246" t="s">
        <v>1</v>
      </c>
      <c r="N225" s="247" t="s">
        <v>43</v>
      </c>
      <c r="O225" s="90"/>
      <c r="P225" s="248">
        <f>O225*H225</f>
        <v>0</v>
      </c>
      <c r="Q225" s="248">
        <v>6.9999999999999994E-05</v>
      </c>
      <c r="R225" s="248">
        <f>Q225*H225</f>
        <v>0.000252</v>
      </c>
      <c r="S225" s="248">
        <v>0</v>
      </c>
      <c r="T225" s="24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0" t="s">
        <v>224</v>
      </c>
      <c r="AT225" s="250" t="s">
        <v>150</v>
      </c>
      <c r="AU225" s="250" t="s">
        <v>88</v>
      </c>
      <c r="AY225" s="14" t="s">
        <v>147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4" t="s">
        <v>86</v>
      </c>
      <c r="BK225" s="138">
        <f>ROUND(I225*H225,2)</f>
        <v>0</v>
      </c>
      <c r="BL225" s="14" t="s">
        <v>224</v>
      </c>
      <c r="BM225" s="250" t="s">
        <v>443</v>
      </c>
    </row>
    <row r="226" s="2" customFormat="1" ht="24.15" customHeight="1">
      <c r="A226" s="37"/>
      <c r="B226" s="38"/>
      <c r="C226" s="238" t="s">
        <v>444</v>
      </c>
      <c r="D226" s="238" t="s">
        <v>150</v>
      </c>
      <c r="E226" s="239" t="s">
        <v>445</v>
      </c>
      <c r="F226" s="240" t="s">
        <v>446</v>
      </c>
      <c r="G226" s="241" t="s">
        <v>153</v>
      </c>
      <c r="H226" s="242">
        <v>3.6000000000000001</v>
      </c>
      <c r="I226" s="243"/>
      <c r="J226" s="244">
        <f>ROUND(I226*H226,2)</f>
        <v>0</v>
      </c>
      <c r="K226" s="245"/>
      <c r="L226" s="40"/>
      <c r="M226" s="246" t="s">
        <v>1</v>
      </c>
      <c r="N226" s="247" t="s">
        <v>43</v>
      </c>
      <c r="O226" s="90"/>
      <c r="P226" s="248">
        <f>O226*H226</f>
        <v>0</v>
      </c>
      <c r="Q226" s="248">
        <v>0.00012999999999999999</v>
      </c>
      <c r="R226" s="248">
        <f>Q226*H226</f>
        <v>0.00046799999999999999</v>
      </c>
      <c r="S226" s="248">
        <v>0</v>
      </c>
      <c r="T226" s="24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0" t="s">
        <v>224</v>
      </c>
      <c r="AT226" s="250" t="s">
        <v>150</v>
      </c>
      <c r="AU226" s="250" t="s">
        <v>88</v>
      </c>
      <c r="AY226" s="14" t="s">
        <v>147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4" t="s">
        <v>86</v>
      </c>
      <c r="BK226" s="138">
        <f>ROUND(I226*H226,2)</f>
        <v>0</v>
      </c>
      <c r="BL226" s="14" t="s">
        <v>224</v>
      </c>
      <c r="BM226" s="250" t="s">
        <v>447</v>
      </c>
    </row>
    <row r="227" s="2" customFormat="1" ht="24.15" customHeight="1">
      <c r="A227" s="37"/>
      <c r="B227" s="38"/>
      <c r="C227" s="238" t="s">
        <v>448</v>
      </c>
      <c r="D227" s="238" t="s">
        <v>150</v>
      </c>
      <c r="E227" s="239" t="s">
        <v>449</v>
      </c>
      <c r="F227" s="240" t="s">
        <v>450</v>
      </c>
      <c r="G227" s="241" t="s">
        <v>153</v>
      </c>
      <c r="H227" s="242">
        <v>3.6000000000000001</v>
      </c>
      <c r="I227" s="243"/>
      <c r="J227" s="244">
        <f>ROUND(I227*H227,2)</f>
        <v>0</v>
      </c>
      <c r="K227" s="245"/>
      <c r="L227" s="40"/>
      <c r="M227" s="246" t="s">
        <v>1</v>
      </c>
      <c r="N227" s="247" t="s">
        <v>43</v>
      </c>
      <c r="O227" s="90"/>
      <c r="P227" s="248">
        <f>O227*H227</f>
        <v>0</v>
      </c>
      <c r="Q227" s="248">
        <v>0.00017000000000000001</v>
      </c>
      <c r="R227" s="248">
        <f>Q227*H227</f>
        <v>0.00061200000000000002</v>
      </c>
      <c r="S227" s="248">
        <v>0</v>
      </c>
      <c r="T227" s="24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50" t="s">
        <v>224</v>
      </c>
      <c r="AT227" s="250" t="s">
        <v>150</v>
      </c>
      <c r="AU227" s="250" t="s">
        <v>88</v>
      </c>
      <c r="AY227" s="14" t="s">
        <v>147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4" t="s">
        <v>86</v>
      </c>
      <c r="BK227" s="138">
        <f>ROUND(I227*H227,2)</f>
        <v>0</v>
      </c>
      <c r="BL227" s="14" t="s">
        <v>224</v>
      </c>
      <c r="BM227" s="250" t="s">
        <v>451</v>
      </c>
    </row>
    <row r="228" s="12" customFormat="1" ht="22.8" customHeight="1">
      <c r="A228" s="12"/>
      <c r="B228" s="222"/>
      <c r="C228" s="223"/>
      <c r="D228" s="224" t="s">
        <v>77</v>
      </c>
      <c r="E228" s="236" t="s">
        <v>452</v>
      </c>
      <c r="F228" s="236" t="s">
        <v>453</v>
      </c>
      <c r="G228" s="223"/>
      <c r="H228" s="223"/>
      <c r="I228" s="226"/>
      <c r="J228" s="237">
        <f>BK228</f>
        <v>0</v>
      </c>
      <c r="K228" s="223"/>
      <c r="L228" s="228"/>
      <c r="M228" s="229"/>
      <c r="N228" s="230"/>
      <c r="O228" s="230"/>
      <c r="P228" s="231">
        <f>SUM(P229:P237)</f>
        <v>0</v>
      </c>
      <c r="Q228" s="230"/>
      <c r="R228" s="231">
        <f>SUM(R229:R237)</f>
        <v>0.13316095</v>
      </c>
      <c r="S228" s="230"/>
      <c r="T228" s="232">
        <f>SUM(T229:T237)</f>
        <v>0.035355600000000001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3" t="s">
        <v>88</v>
      </c>
      <c r="AT228" s="234" t="s">
        <v>77</v>
      </c>
      <c r="AU228" s="234" t="s">
        <v>86</v>
      </c>
      <c r="AY228" s="233" t="s">
        <v>147</v>
      </c>
      <c r="BK228" s="235">
        <f>SUM(BK229:BK237)</f>
        <v>0</v>
      </c>
    </row>
    <row r="229" s="2" customFormat="1" ht="24.15" customHeight="1">
      <c r="A229" s="37"/>
      <c r="B229" s="38"/>
      <c r="C229" s="238" t="s">
        <v>454</v>
      </c>
      <c r="D229" s="238" t="s">
        <v>150</v>
      </c>
      <c r="E229" s="239" t="s">
        <v>455</v>
      </c>
      <c r="F229" s="240" t="s">
        <v>456</v>
      </c>
      <c r="G229" s="241" t="s">
        <v>153</v>
      </c>
      <c r="H229" s="242">
        <v>114.255</v>
      </c>
      <c r="I229" s="243"/>
      <c r="J229" s="244">
        <f>ROUND(I229*H229,2)</f>
        <v>0</v>
      </c>
      <c r="K229" s="245"/>
      <c r="L229" s="40"/>
      <c r="M229" s="246" t="s">
        <v>1</v>
      </c>
      <c r="N229" s="247" t="s">
        <v>43</v>
      </c>
      <c r="O229" s="90"/>
      <c r="P229" s="248">
        <f>O229*H229</f>
        <v>0</v>
      </c>
      <c r="Q229" s="248">
        <v>0</v>
      </c>
      <c r="R229" s="248">
        <f>Q229*H229</f>
        <v>0</v>
      </c>
      <c r="S229" s="248">
        <v>0</v>
      </c>
      <c r="T229" s="24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0" t="s">
        <v>224</v>
      </c>
      <c r="AT229" s="250" t="s">
        <v>150</v>
      </c>
      <c r="AU229" s="250" t="s">
        <v>88</v>
      </c>
      <c r="AY229" s="14" t="s">
        <v>147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4" t="s">
        <v>86</v>
      </c>
      <c r="BK229" s="138">
        <f>ROUND(I229*H229,2)</f>
        <v>0</v>
      </c>
      <c r="BL229" s="14" t="s">
        <v>224</v>
      </c>
      <c r="BM229" s="250" t="s">
        <v>457</v>
      </c>
    </row>
    <row r="230" s="2" customFormat="1" ht="24.15" customHeight="1">
      <c r="A230" s="37"/>
      <c r="B230" s="38"/>
      <c r="C230" s="238" t="s">
        <v>458</v>
      </c>
      <c r="D230" s="238" t="s">
        <v>150</v>
      </c>
      <c r="E230" s="239" t="s">
        <v>459</v>
      </c>
      <c r="F230" s="240" t="s">
        <v>460</v>
      </c>
      <c r="G230" s="241" t="s">
        <v>153</v>
      </c>
      <c r="H230" s="242">
        <v>76.859999999999999</v>
      </c>
      <c r="I230" s="243"/>
      <c r="J230" s="244">
        <f>ROUND(I230*H230,2)</f>
        <v>0</v>
      </c>
      <c r="K230" s="245"/>
      <c r="L230" s="40"/>
      <c r="M230" s="246" t="s">
        <v>1</v>
      </c>
      <c r="N230" s="247" t="s">
        <v>43</v>
      </c>
      <c r="O230" s="90"/>
      <c r="P230" s="248">
        <f>O230*H230</f>
        <v>0</v>
      </c>
      <c r="Q230" s="248">
        <v>0</v>
      </c>
      <c r="R230" s="248">
        <f>Q230*H230</f>
        <v>0</v>
      </c>
      <c r="S230" s="248">
        <v>0.00014999999999999999</v>
      </c>
      <c r="T230" s="249">
        <f>S230*H230</f>
        <v>0.011528999999999999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0" t="s">
        <v>224</v>
      </c>
      <c r="AT230" s="250" t="s">
        <v>150</v>
      </c>
      <c r="AU230" s="250" t="s">
        <v>88</v>
      </c>
      <c r="AY230" s="14" t="s">
        <v>147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4" t="s">
        <v>86</v>
      </c>
      <c r="BK230" s="138">
        <f>ROUND(I230*H230,2)</f>
        <v>0</v>
      </c>
      <c r="BL230" s="14" t="s">
        <v>224</v>
      </c>
      <c r="BM230" s="250" t="s">
        <v>461</v>
      </c>
    </row>
    <row r="231" s="2" customFormat="1" ht="14.4" customHeight="1">
      <c r="A231" s="37"/>
      <c r="B231" s="38"/>
      <c r="C231" s="238" t="s">
        <v>462</v>
      </c>
      <c r="D231" s="238" t="s">
        <v>150</v>
      </c>
      <c r="E231" s="239" t="s">
        <v>463</v>
      </c>
      <c r="F231" s="240" t="s">
        <v>464</v>
      </c>
      <c r="G231" s="241" t="s">
        <v>153</v>
      </c>
      <c r="H231" s="242">
        <v>76.859999999999999</v>
      </c>
      <c r="I231" s="243"/>
      <c r="J231" s="244">
        <f>ROUND(I231*H231,2)</f>
        <v>0</v>
      </c>
      <c r="K231" s="245"/>
      <c r="L231" s="40"/>
      <c r="M231" s="246" t="s">
        <v>1</v>
      </c>
      <c r="N231" s="247" t="s">
        <v>43</v>
      </c>
      <c r="O231" s="90"/>
      <c r="P231" s="248">
        <f>O231*H231</f>
        <v>0</v>
      </c>
      <c r="Q231" s="248">
        <v>0.001</v>
      </c>
      <c r="R231" s="248">
        <f>Q231*H231</f>
        <v>0.076859999999999998</v>
      </c>
      <c r="S231" s="248">
        <v>0.00031</v>
      </c>
      <c r="T231" s="249">
        <f>S231*H231</f>
        <v>0.0238266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0" t="s">
        <v>224</v>
      </c>
      <c r="AT231" s="250" t="s">
        <v>150</v>
      </c>
      <c r="AU231" s="250" t="s">
        <v>88</v>
      </c>
      <c r="AY231" s="14" t="s">
        <v>147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4" t="s">
        <v>86</v>
      </c>
      <c r="BK231" s="138">
        <f>ROUND(I231*H231,2)</f>
        <v>0</v>
      </c>
      <c r="BL231" s="14" t="s">
        <v>224</v>
      </c>
      <c r="BM231" s="250" t="s">
        <v>465</v>
      </c>
    </row>
    <row r="232" s="2" customFormat="1" ht="24.15" customHeight="1">
      <c r="A232" s="37"/>
      <c r="B232" s="38"/>
      <c r="C232" s="238" t="s">
        <v>466</v>
      </c>
      <c r="D232" s="238" t="s">
        <v>150</v>
      </c>
      <c r="E232" s="239" t="s">
        <v>467</v>
      </c>
      <c r="F232" s="240" t="s">
        <v>468</v>
      </c>
      <c r="G232" s="241" t="s">
        <v>153</v>
      </c>
      <c r="H232" s="242">
        <v>76.859999999999999</v>
      </c>
      <c r="I232" s="243"/>
      <c r="J232" s="244">
        <f>ROUND(I232*H232,2)</f>
        <v>0</v>
      </c>
      <c r="K232" s="245"/>
      <c r="L232" s="40"/>
      <c r="M232" s="246" t="s">
        <v>1</v>
      </c>
      <c r="N232" s="247" t="s">
        <v>43</v>
      </c>
      <c r="O232" s="90"/>
      <c r="P232" s="248">
        <f>O232*H232</f>
        <v>0</v>
      </c>
      <c r="Q232" s="248">
        <v>0</v>
      </c>
      <c r="R232" s="248">
        <f>Q232*H232</f>
        <v>0</v>
      </c>
      <c r="S232" s="248">
        <v>0</v>
      </c>
      <c r="T232" s="24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50" t="s">
        <v>224</v>
      </c>
      <c r="AT232" s="250" t="s">
        <v>150</v>
      </c>
      <c r="AU232" s="250" t="s">
        <v>88</v>
      </c>
      <c r="AY232" s="14" t="s">
        <v>147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4" t="s">
        <v>86</v>
      </c>
      <c r="BK232" s="138">
        <f>ROUND(I232*H232,2)</f>
        <v>0</v>
      </c>
      <c r="BL232" s="14" t="s">
        <v>224</v>
      </c>
      <c r="BM232" s="250" t="s">
        <v>469</v>
      </c>
    </row>
    <row r="233" s="2" customFormat="1" ht="24.15" customHeight="1">
      <c r="A233" s="37"/>
      <c r="B233" s="38"/>
      <c r="C233" s="238" t="s">
        <v>470</v>
      </c>
      <c r="D233" s="238" t="s">
        <v>150</v>
      </c>
      <c r="E233" s="239" t="s">
        <v>471</v>
      </c>
      <c r="F233" s="240" t="s">
        <v>472</v>
      </c>
      <c r="G233" s="241" t="s">
        <v>383</v>
      </c>
      <c r="H233" s="242">
        <v>31.600000000000001</v>
      </c>
      <c r="I233" s="243"/>
      <c r="J233" s="244">
        <f>ROUND(I233*H233,2)</f>
        <v>0</v>
      </c>
      <c r="K233" s="245"/>
      <c r="L233" s="40"/>
      <c r="M233" s="246" t="s">
        <v>1</v>
      </c>
      <c r="N233" s="247" t="s">
        <v>43</v>
      </c>
      <c r="O233" s="90"/>
      <c r="P233" s="248">
        <f>O233*H233</f>
        <v>0</v>
      </c>
      <c r="Q233" s="248">
        <v>1.0000000000000001E-05</v>
      </c>
      <c r="R233" s="248">
        <f>Q233*H233</f>
        <v>0.00031600000000000004</v>
      </c>
      <c r="S233" s="248">
        <v>0</v>
      </c>
      <c r="T233" s="24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50" t="s">
        <v>224</v>
      </c>
      <c r="AT233" s="250" t="s">
        <v>150</v>
      </c>
      <c r="AU233" s="250" t="s">
        <v>88</v>
      </c>
      <c r="AY233" s="14" t="s">
        <v>147</v>
      </c>
      <c r="BE233" s="138">
        <f>IF(N233="základní",J233,0)</f>
        <v>0</v>
      </c>
      <c r="BF233" s="138">
        <f>IF(N233="snížená",J233,0)</f>
        <v>0</v>
      </c>
      <c r="BG233" s="138">
        <f>IF(N233="zákl. přenesená",J233,0)</f>
        <v>0</v>
      </c>
      <c r="BH233" s="138">
        <f>IF(N233="sníž. přenesená",J233,0)</f>
        <v>0</v>
      </c>
      <c r="BI233" s="138">
        <f>IF(N233="nulová",J233,0)</f>
        <v>0</v>
      </c>
      <c r="BJ233" s="14" t="s">
        <v>86</v>
      </c>
      <c r="BK233" s="138">
        <f>ROUND(I233*H233,2)</f>
        <v>0</v>
      </c>
      <c r="BL233" s="14" t="s">
        <v>224</v>
      </c>
      <c r="BM233" s="250" t="s">
        <v>473</v>
      </c>
    </row>
    <row r="234" s="2" customFormat="1" ht="14.4" customHeight="1">
      <c r="A234" s="37"/>
      <c r="B234" s="38"/>
      <c r="C234" s="238" t="s">
        <v>474</v>
      </c>
      <c r="D234" s="238" t="s">
        <v>150</v>
      </c>
      <c r="E234" s="239" t="s">
        <v>475</v>
      </c>
      <c r="F234" s="240" t="s">
        <v>476</v>
      </c>
      <c r="G234" s="241" t="s">
        <v>153</v>
      </c>
      <c r="H234" s="242">
        <v>27.800000000000001</v>
      </c>
      <c r="I234" s="243"/>
      <c r="J234" s="244">
        <f>ROUND(I234*H234,2)</f>
        <v>0</v>
      </c>
      <c r="K234" s="245"/>
      <c r="L234" s="40"/>
      <c r="M234" s="246" t="s">
        <v>1</v>
      </c>
      <c r="N234" s="247" t="s">
        <v>43</v>
      </c>
      <c r="O234" s="90"/>
      <c r="P234" s="248">
        <f>O234*H234</f>
        <v>0</v>
      </c>
      <c r="Q234" s="248">
        <v>0</v>
      </c>
      <c r="R234" s="248">
        <f>Q234*H234</f>
        <v>0</v>
      </c>
      <c r="S234" s="248">
        <v>0</v>
      </c>
      <c r="T234" s="24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0" t="s">
        <v>224</v>
      </c>
      <c r="AT234" s="250" t="s">
        <v>150</v>
      </c>
      <c r="AU234" s="250" t="s">
        <v>88</v>
      </c>
      <c r="AY234" s="14" t="s">
        <v>147</v>
      </c>
      <c r="BE234" s="138">
        <f>IF(N234="základní",J234,0)</f>
        <v>0</v>
      </c>
      <c r="BF234" s="138">
        <f>IF(N234="snížená",J234,0)</f>
        <v>0</v>
      </c>
      <c r="BG234" s="138">
        <f>IF(N234="zákl. přenesená",J234,0)</f>
        <v>0</v>
      </c>
      <c r="BH234" s="138">
        <f>IF(N234="sníž. přenesená",J234,0)</f>
        <v>0</v>
      </c>
      <c r="BI234" s="138">
        <f>IF(N234="nulová",J234,0)</f>
        <v>0</v>
      </c>
      <c r="BJ234" s="14" t="s">
        <v>86</v>
      </c>
      <c r="BK234" s="138">
        <f>ROUND(I234*H234,2)</f>
        <v>0</v>
      </c>
      <c r="BL234" s="14" t="s">
        <v>224</v>
      </c>
      <c r="BM234" s="250" t="s">
        <v>477</v>
      </c>
    </row>
    <row r="235" s="2" customFormat="1" ht="14.4" customHeight="1">
      <c r="A235" s="37"/>
      <c r="B235" s="38"/>
      <c r="C235" s="255" t="s">
        <v>478</v>
      </c>
      <c r="D235" s="255" t="s">
        <v>266</v>
      </c>
      <c r="E235" s="256" t="s">
        <v>479</v>
      </c>
      <c r="F235" s="257" t="s">
        <v>480</v>
      </c>
      <c r="G235" s="258" t="s">
        <v>153</v>
      </c>
      <c r="H235" s="259">
        <v>29.190000000000001</v>
      </c>
      <c r="I235" s="260"/>
      <c r="J235" s="261">
        <f>ROUND(I235*H235,2)</f>
        <v>0</v>
      </c>
      <c r="K235" s="262"/>
      <c r="L235" s="263"/>
      <c r="M235" s="264" t="s">
        <v>1</v>
      </c>
      <c r="N235" s="265" t="s">
        <v>43</v>
      </c>
      <c r="O235" s="90"/>
      <c r="P235" s="248">
        <f>O235*H235</f>
        <v>0</v>
      </c>
      <c r="Q235" s="248">
        <v>0</v>
      </c>
      <c r="R235" s="248">
        <f>Q235*H235</f>
        <v>0</v>
      </c>
      <c r="S235" s="248">
        <v>0</v>
      </c>
      <c r="T235" s="24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0" t="s">
        <v>269</v>
      </c>
      <c r="AT235" s="250" t="s">
        <v>266</v>
      </c>
      <c r="AU235" s="250" t="s">
        <v>88</v>
      </c>
      <c r="AY235" s="14" t="s">
        <v>147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4" t="s">
        <v>86</v>
      </c>
      <c r="BK235" s="138">
        <f>ROUND(I235*H235,2)</f>
        <v>0</v>
      </c>
      <c r="BL235" s="14" t="s">
        <v>224</v>
      </c>
      <c r="BM235" s="250" t="s">
        <v>481</v>
      </c>
    </row>
    <row r="236" s="2" customFormat="1" ht="24.15" customHeight="1">
      <c r="A236" s="37"/>
      <c r="B236" s="38"/>
      <c r="C236" s="238" t="s">
        <v>482</v>
      </c>
      <c r="D236" s="238" t="s">
        <v>150</v>
      </c>
      <c r="E236" s="239" t="s">
        <v>483</v>
      </c>
      <c r="F236" s="240" t="s">
        <v>484</v>
      </c>
      <c r="G236" s="241" t="s">
        <v>153</v>
      </c>
      <c r="H236" s="242">
        <v>114.255</v>
      </c>
      <c r="I236" s="243"/>
      <c r="J236" s="244">
        <f>ROUND(I236*H236,2)</f>
        <v>0</v>
      </c>
      <c r="K236" s="245"/>
      <c r="L236" s="40"/>
      <c r="M236" s="246" t="s">
        <v>1</v>
      </c>
      <c r="N236" s="247" t="s">
        <v>43</v>
      </c>
      <c r="O236" s="90"/>
      <c r="P236" s="248">
        <f>O236*H236</f>
        <v>0</v>
      </c>
      <c r="Q236" s="248">
        <v>0.00020000000000000001</v>
      </c>
      <c r="R236" s="248">
        <f>Q236*H236</f>
        <v>0.022851</v>
      </c>
      <c r="S236" s="248">
        <v>0</v>
      </c>
      <c r="T236" s="24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50" t="s">
        <v>224</v>
      </c>
      <c r="AT236" s="250" t="s">
        <v>150</v>
      </c>
      <c r="AU236" s="250" t="s">
        <v>88</v>
      </c>
      <c r="AY236" s="14" t="s">
        <v>147</v>
      </c>
      <c r="BE236" s="138">
        <f>IF(N236="základní",J236,0)</f>
        <v>0</v>
      </c>
      <c r="BF236" s="138">
        <f>IF(N236="snížená",J236,0)</f>
        <v>0</v>
      </c>
      <c r="BG236" s="138">
        <f>IF(N236="zákl. přenesená",J236,0)</f>
        <v>0</v>
      </c>
      <c r="BH236" s="138">
        <f>IF(N236="sníž. přenesená",J236,0)</f>
        <v>0</v>
      </c>
      <c r="BI236" s="138">
        <f>IF(N236="nulová",J236,0)</f>
        <v>0</v>
      </c>
      <c r="BJ236" s="14" t="s">
        <v>86</v>
      </c>
      <c r="BK236" s="138">
        <f>ROUND(I236*H236,2)</f>
        <v>0</v>
      </c>
      <c r="BL236" s="14" t="s">
        <v>224</v>
      </c>
      <c r="BM236" s="250" t="s">
        <v>485</v>
      </c>
    </row>
    <row r="237" s="2" customFormat="1" ht="24.15" customHeight="1">
      <c r="A237" s="37"/>
      <c r="B237" s="38"/>
      <c r="C237" s="238" t="s">
        <v>486</v>
      </c>
      <c r="D237" s="238" t="s">
        <v>150</v>
      </c>
      <c r="E237" s="239" t="s">
        <v>487</v>
      </c>
      <c r="F237" s="240" t="s">
        <v>488</v>
      </c>
      <c r="G237" s="241" t="s">
        <v>153</v>
      </c>
      <c r="H237" s="242">
        <v>114.255</v>
      </c>
      <c r="I237" s="243"/>
      <c r="J237" s="244">
        <f>ROUND(I237*H237,2)</f>
        <v>0</v>
      </c>
      <c r="K237" s="245"/>
      <c r="L237" s="40"/>
      <c r="M237" s="246" t="s">
        <v>1</v>
      </c>
      <c r="N237" s="247" t="s">
        <v>43</v>
      </c>
      <c r="O237" s="90"/>
      <c r="P237" s="248">
        <f>O237*H237</f>
        <v>0</v>
      </c>
      <c r="Q237" s="248">
        <v>0.00029</v>
      </c>
      <c r="R237" s="248">
        <f>Q237*H237</f>
        <v>0.033133950000000002</v>
      </c>
      <c r="S237" s="248">
        <v>0</v>
      </c>
      <c r="T237" s="24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50" t="s">
        <v>224</v>
      </c>
      <c r="AT237" s="250" t="s">
        <v>150</v>
      </c>
      <c r="AU237" s="250" t="s">
        <v>88</v>
      </c>
      <c r="AY237" s="14" t="s">
        <v>147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4" t="s">
        <v>86</v>
      </c>
      <c r="BK237" s="138">
        <f>ROUND(I237*H237,2)</f>
        <v>0</v>
      </c>
      <c r="BL237" s="14" t="s">
        <v>224</v>
      </c>
      <c r="BM237" s="250" t="s">
        <v>489</v>
      </c>
    </row>
    <row r="238" s="12" customFormat="1" ht="25.92" customHeight="1">
      <c r="A238" s="12"/>
      <c r="B238" s="222"/>
      <c r="C238" s="223"/>
      <c r="D238" s="224" t="s">
        <v>77</v>
      </c>
      <c r="E238" s="225" t="s">
        <v>125</v>
      </c>
      <c r="F238" s="225" t="s">
        <v>490</v>
      </c>
      <c r="G238" s="223"/>
      <c r="H238" s="223"/>
      <c r="I238" s="226"/>
      <c r="J238" s="227">
        <f>BK238</f>
        <v>0</v>
      </c>
      <c r="K238" s="223"/>
      <c r="L238" s="228"/>
      <c r="M238" s="229"/>
      <c r="N238" s="230"/>
      <c r="O238" s="230"/>
      <c r="P238" s="231">
        <f>P239+P241+P243</f>
        <v>0</v>
      </c>
      <c r="Q238" s="230"/>
      <c r="R238" s="231">
        <f>R239+R241+R243</f>
        <v>0</v>
      </c>
      <c r="S238" s="230"/>
      <c r="T238" s="232">
        <f>T239+T241+T243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3" t="s">
        <v>172</v>
      </c>
      <c r="AT238" s="234" t="s">
        <v>77</v>
      </c>
      <c r="AU238" s="234" t="s">
        <v>78</v>
      </c>
      <c r="AY238" s="233" t="s">
        <v>147</v>
      </c>
      <c r="BK238" s="235">
        <f>BK239+BK241+BK243</f>
        <v>0</v>
      </c>
    </row>
    <row r="239" s="12" customFormat="1" ht="22.8" customHeight="1">
      <c r="A239" s="12"/>
      <c r="B239" s="222"/>
      <c r="C239" s="223"/>
      <c r="D239" s="224" t="s">
        <v>77</v>
      </c>
      <c r="E239" s="236" t="s">
        <v>491</v>
      </c>
      <c r="F239" s="236" t="s">
        <v>124</v>
      </c>
      <c r="G239" s="223"/>
      <c r="H239" s="223"/>
      <c r="I239" s="226"/>
      <c r="J239" s="237">
        <f>BK239</f>
        <v>0</v>
      </c>
      <c r="K239" s="223"/>
      <c r="L239" s="228"/>
      <c r="M239" s="229"/>
      <c r="N239" s="230"/>
      <c r="O239" s="230"/>
      <c r="P239" s="231">
        <f>P240</f>
        <v>0</v>
      </c>
      <c r="Q239" s="230"/>
      <c r="R239" s="231">
        <f>R240</f>
        <v>0</v>
      </c>
      <c r="S239" s="230"/>
      <c r="T239" s="232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3" t="s">
        <v>172</v>
      </c>
      <c r="AT239" s="234" t="s">
        <v>77</v>
      </c>
      <c r="AU239" s="234" t="s">
        <v>86</v>
      </c>
      <c r="AY239" s="233" t="s">
        <v>147</v>
      </c>
      <c r="BK239" s="235">
        <f>BK240</f>
        <v>0</v>
      </c>
    </row>
    <row r="240" s="2" customFormat="1" ht="14.4" customHeight="1">
      <c r="A240" s="37"/>
      <c r="B240" s="38"/>
      <c r="C240" s="238" t="s">
        <v>492</v>
      </c>
      <c r="D240" s="238" t="s">
        <v>150</v>
      </c>
      <c r="E240" s="239" t="s">
        <v>493</v>
      </c>
      <c r="F240" s="240" t="s">
        <v>124</v>
      </c>
      <c r="G240" s="241" t="s">
        <v>227</v>
      </c>
      <c r="H240" s="242">
        <v>1</v>
      </c>
      <c r="I240" s="243"/>
      <c r="J240" s="244">
        <f>ROUND(I240*H240,2)</f>
        <v>0</v>
      </c>
      <c r="K240" s="245"/>
      <c r="L240" s="40"/>
      <c r="M240" s="246" t="s">
        <v>1</v>
      </c>
      <c r="N240" s="247" t="s">
        <v>43</v>
      </c>
      <c r="O240" s="90"/>
      <c r="P240" s="248">
        <f>O240*H240</f>
        <v>0</v>
      </c>
      <c r="Q240" s="248">
        <v>0</v>
      </c>
      <c r="R240" s="248">
        <f>Q240*H240</f>
        <v>0</v>
      </c>
      <c r="S240" s="248">
        <v>0</v>
      </c>
      <c r="T240" s="24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0" t="s">
        <v>494</v>
      </c>
      <c r="AT240" s="250" t="s">
        <v>150</v>
      </c>
      <c r="AU240" s="250" t="s">
        <v>88</v>
      </c>
      <c r="AY240" s="14" t="s">
        <v>147</v>
      </c>
      <c r="BE240" s="138">
        <f>IF(N240="základní",J240,0)</f>
        <v>0</v>
      </c>
      <c r="BF240" s="138">
        <f>IF(N240="snížená",J240,0)</f>
        <v>0</v>
      </c>
      <c r="BG240" s="138">
        <f>IF(N240="zákl. přenesená",J240,0)</f>
        <v>0</v>
      </c>
      <c r="BH240" s="138">
        <f>IF(N240="sníž. přenesená",J240,0)</f>
        <v>0</v>
      </c>
      <c r="BI240" s="138">
        <f>IF(N240="nulová",J240,0)</f>
        <v>0</v>
      </c>
      <c r="BJ240" s="14" t="s">
        <v>86</v>
      </c>
      <c r="BK240" s="138">
        <f>ROUND(I240*H240,2)</f>
        <v>0</v>
      </c>
      <c r="BL240" s="14" t="s">
        <v>494</v>
      </c>
      <c r="BM240" s="250" t="s">
        <v>495</v>
      </c>
    </row>
    <row r="241" s="12" customFormat="1" ht="22.8" customHeight="1">
      <c r="A241" s="12"/>
      <c r="B241" s="222"/>
      <c r="C241" s="223"/>
      <c r="D241" s="224" t="s">
        <v>77</v>
      </c>
      <c r="E241" s="236" t="s">
        <v>496</v>
      </c>
      <c r="F241" s="236" t="s">
        <v>127</v>
      </c>
      <c r="G241" s="223"/>
      <c r="H241" s="223"/>
      <c r="I241" s="226"/>
      <c r="J241" s="237">
        <f>BK241</f>
        <v>0</v>
      </c>
      <c r="K241" s="223"/>
      <c r="L241" s="228"/>
      <c r="M241" s="229"/>
      <c r="N241" s="230"/>
      <c r="O241" s="230"/>
      <c r="P241" s="231">
        <f>P242</f>
        <v>0</v>
      </c>
      <c r="Q241" s="230"/>
      <c r="R241" s="231">
        <f>R242</f>
        <v>0</v>
      </c>
      <c r="S241" s="230"/>
      <c r="T241" s="232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3" t="s">
        <v>172</v>
      </c>
      <c r="AT241" s="234" t="s">
        <v>77</v>
      </c>
      <c r="AU241" s="234" t="s">
        <v>86</v>
      </c>
      <c r="AY241" s="233" t="s">
        <v>147</v>
      </c>
      <c r="BK241" s="235">
        <f>BK242</f>
        <v>0</v>
      </c>
    </row>
    <row r="242" s="2" customFormat="1" ht="14.4" customHeight="1">
      <c r="A242" s="37"/>
      <c r="B242" s="38"/>
      <c r="C242" s="238" t="s">
        <v>497</v>
      </c>
      <c r="D242" s="238" t="s">
        <v>150</v>
      </c>
      <c r="E242" s="239" t="s">
        <v>498</v>
      </c>
      <c r="F242" s="240" t="s">
        <v>127</v>
      </c>
      <c r="G242" s="241" t="s">
        <v>227</v>
      </c>
      <c r="H242" s="242">
        <v>1</v>
      </c>
      <c r="I242" s="243"/>
      <c r="J242" s="244">
        <f>ROUND(I242*H242,2)</f>
        <v>0</v>
      </c>
      <c r="K242" s="245"/>
      <c r="L242" s="40"/>
      <c r="M242" s="246" t="s">
        <v>1</v>
      </c>
      <c r="N242" s="247" t="s">
        <v>43</v>
      </c>
      <c r="O242" s="90"/>
      <c r="P242" s="248">
        <f>O242*H242</f>
        <v>0</v>
      </c>
      <c r="Q242" s="248">
        <v>0</v>
      </c>
      <c r="R242" s="248">
        <f>Q242*H242</f>
        <v>0</v>
      </c>
      <c r="S242" s="248">
        <v>0</v>
      </c>
      <c r="T242" s="24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50" t="s">
        <v>494</v>
      </c>
      <c r="AT242" s="250" t="s">
        <v>150</v>
      </c>
      <c r="AU242" s="250" t="s">
        <v>88</v>
      </c>
      <c r="AY242" s="14" t="s">
        <v>147</v>
      </c>
      <c r="BE242" s="138">
        <f>IF(N242="základní",J242,0)</f>
        <v>0</v>
      </c>
      <c r="BF242" s="138">
        <f>IF(N242="snížená",J242,0)</f>
        <v>0</v>
      </c>
      <c r="BG242" s="138">
        <f>IF(N242="zákl. přenesená",J242,0)</f>
        <v>0</v>
      </c>
      <c r="BH242" s="138">
        <f>IF(N242="sníž. přenesená",J242,0)</f>
        <v>0</v>
      </c>
      <c r="BI242" s="138">
        <f>IF(N242="nulová",J242,0)</f>
        <v>0</v>
      </c>
      <c r="BJ242" s="14" t="s">
        <v>86</v>
      </c>
      <c r="BK242" s="138">
        <f>ROUND(I242*H242,2)</f>
        <v>0</v>
      </c>
      <c r="BL242" s="14" t="s">
        <v>494</v>
      </c>
      <c r="BM242" s="250" t="s">
        <v>499</v>
      </c>
    </row>
    <row r="243" s="12" customFormat="1" ht="22.8" customHeight="1">
      <c r="A243" s="12"/>
      <c r="B243" s="222"/>
      <c r="C243" s="223"/>
      <c r="D243" s="224" t="s">
        <v>77</v>
      </c>
      <c r="E243" s="236" t="s">
        <v>500</v>
      </c>
      <c r="F243" s="236" t="s">
        <v>128</v>
      </c>
      <c r="G243" s="223"/>
      <c r="H243" s="223"/>
      <c r="I243" s="226"/>
      <c r="J243" s="237">
        <f>BK243</f>
        <v>0</v>
      </c>
      <c r="K243" s="223"/>
      <c r="L243" s="228"/>
      <c r="M243" s="229"/>
      <c r="N243" s="230"/>
      <c r="O243" s="230"/>
      <c r="P243" s="231">
        <f>P244</f>
        <v>0</v>
      </c>
      <c r="Q243" s="230"/>
      <c r="R243" s="231">
        <f>R244</f>
        <v>0</v>
      </c>
      <c r="S243" s="230"/>
      <c r="T243" s="232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3" t="s">
        <v>172</v>
      </c>
      <c r="AT243" s="234" t="s">
        <v>77</v>
      </c>
      <c r="AU243" s="234" t="s">
        <v>86</v>
      </c>
      <c r="AY243" s="233" t="s">
        <v>147</v>
      </c>
      <c r="BK243" s="235">
        <f>BK244</f>
        <v>0</v>
      </c>
    </row>
    <row r="244" s="2" customFormat="1" ht="14.4" customHeight="1">
      <c r="A244" s="37"/>
      <c r="B244" s="38"/>
      <c r="C244" s="238" t="s">
        <v>501</v>
      </c>
      <c r="D244" s="238" t="s">
        <v>150</v>
      </c>
      <c r="E244" s="239" t="s">
        <v>502</v>
      </c>
      <c r="F244" s="240" t="s">
        <v>128</v>
      </c>
      <c r="G244" s="241" t="s">
        <v>227</v>
      </c>
      <c r="H244" s="242">
        <v>1</v>
      </c>
      <c r="I244" s="243"/>
      <c r="J244" s="244">
        <f>ROUND(I244*H244,2)</f>
        <v>0</v>
      </c>
      <c r="K244" s="245"/>
      <c r="L244" s="40"/>
      <c r="M244" s="266" t="s">
        <v>1</v>
      </c>
      <c r="N244" s="267" t="s">
        <v>43</v>
      </c>
      <c r="O244" s="268"/>
      <c r="P244" s="269">
        <f>O244*H244</f>
        <v>0</v>
      </c>
      <c r="Q244" s="269">
        <v>0</v>
      </c>
      <c r="R244" s="269">
        <f>Q244*H244</f>
        <v>0</v>
      </c>
      <c r="S244" s="269">
        <v>0</v>
      </c>
      <c r="T244" s="27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0" t="s">
        <v>494</v>
      </c>
      <c r="AT244" s="250" t="s">
        <v>150</v>
      </c>
      <c r="AU244" s="250" t="s">
        <v>88</v>
      </c>
      <c r="AY244" s="14" t="s">
        <v>147</v>
      </c>
      <c r="BE244" s="138">
        <f>IF(N244="základní",J244,0)</f>
        <v>0</v>
      </c>
      <c r="BF244" s="138">
        <f>IF(N244="snížená",J244,0)</f>
        <v>0</v>
      </c>
      <c r="BG244" s="138">
        <f>IF(N244="zákl. přenesená",J244,0)</f>
        <v>0</v>
      </c>
      <c r="BH244" s="138">
        <f>IF(N244="sníž. přenesená",J244,0)</f>
        <v>0</v>
      </c>
      <c r="BI244" s="138">
        <f>IF(N244="nulová",J244,0)</f>
        <v>0</v>
      </c>
      <c r="BJ244" s="14" t="s">
        <v>86</v>
      </c>
      <c r="BK244" s="138">
        <f>ROUND(I244*H244,2)</f>
        <v>0</v>
      </c>
      <c r="BL244" s="14" t="s">
        <v>494</v>
      </c>
      <c r="BM244" s="250" t="s">
        <v>503</v>
      </c>
    </row>
    <row r="245" s="2" customFormat="1" ht="6.96" customHeight="1">
      <c r="A245" s="37"/>
      <c r="B245" s="65"/>
      <c r="C245" s="66"/>
      <c r="D245" s="66"/>
      <c r="E245" s="66"/>
      <c r="F245" s="66"/>
      <c r="G245" s="66"/>
      <c r="H245" s="66"/>
      <c r="I245" s="66"/>
      <c r="J245" s="66"/>
      <c r="K245" s="66"/>
      <c r="L245" s="40"/>
      <c r="M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</row>
  </sheetData>
  <sheetProtection sheet="1" autoFilter="0" formatColumns="0" formatRows="0" objects="1" scenarios="1" spinCount="100000" saltValue="yNjJOR6/BThqwBnAuKajgojERhDSYMviV3Qr1yaylaAIV1DnKX3EVbx9v3JhWQu2MMYBjX0ml3IpjkdN3EGDvQ==" hashValue="pwr9BvW3hRtntH07nN3HK8vqmMtt3HBLrvdpMIUb9T2ofI8VTm5dFCkBbEsO3mzBO8wRA7jT+T9gj6Y+ZlLujg==" algorithmName="SHA-512" password="CC35"/>
  <autoFilter ref="C141:K244"/>
  <mergeCells count="14">
    <mergeCell ref="E7:H7"/>
    <mergeCell ref="E9:H9"/>
    <mergeCell ref="E18:H18"/>
    <mergeCell ref="E27:H27"/>
    <mergeCell ref="E85:H85"/>
    <mergeCell ref="E87:H87"/>
    <mergeCell ref="D116:F116"/>
    <mergeCell ref="D117:F117"/>
    <mergeCell ref="D118:F118"/>
    <mergeCell ref="D119:F119"/>
    <mergeCell ref="D120:F120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2020-08-11T06:24:58Z</dcterms:created>
  <dcterms:modified xsi:type="dcterms:W3CDTF">2020-08-11T06:25:01Z</dcterms:modified>
</cp:coreProperties>
</file>